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 Tai chinh\Bao cao\Cong khai ngan sach\2023\3691\"/>
    </mc:Choice>
  </mc:AlternateContent>
  <bookViews>
    <workbookView xWindow="0" yWindow="0" windowWidth="20490" windowHeight="7650"/>
  </bookViews>
  <sheets>
    <sheet name="66" sheetId="22" r:id="rId1"/>
  </sheets>
  <externalReferences>
    <externalReference r:id="rId2"/>
  </externalReferences>
  <definedNames>
    <definedName name="_xlnm.Print_Area" localSheetId="0">'66'!$A$1:$IT$137</definedName>
    <definedName name="_xlnm.Print_Titles" localSheetId="0">'66'!$8:$15</definedName>
  </definedNames>
  <calcPr calcId="162913"/>
</workbook>
</file>

<file path=xl/calcChain.xml><?xml version="1.0" encoding="utf-8"?>
<calcChain xmlns="http://schemas.openxmlformats.org/spreadsheetml/2006/main">
  <c r="C135" i="22" l="1"/>
  <c r="C134" i="22"/>
  <c r="L134" i="22"/>
  <c r="C133" i="22"/>
  <c r="C131" i="22"/>
  <c r="L130" i="22"/>
  <c r="C130" i="22"/>
  <c r="L128" i="22"/>
  <c r="Q127" i="22"/>
  <c r="C127" i="22"/>
  <c r="C126" i="22"/>
  <c r="C125" i="22"/>
  <c r="C124" i="22"/>
  <c r="C123" i="22"/>
  <c r="E122" i="22"/>
  <c r="E121" i="22"/>
  <c r="E119" i="22" s="1"/>
  <c r="D120" i="22"/>
  <c r="L118" i="22"/>
  <c r="L117" i="22"/>
  <c r="L116" i="22"/>
  <c r="V115" i="22"/>
  <c r="L115" i="22"/>
  <c r="V114" i="22"/>
  <c r="L114" i="22"/>
  <c r="L113" i="22"/>
  <c r="V112" i="22"/>
  <c r="L112" i="22"/>
  <c r="V111" i="22"/>
  <c r="L111" i="22"/>
  <c r="V110" i="22"/>
  <c r="L110" i="22"/>
  <c r="V109" i="22"/>
  <c r="L109" i="22"/>
  <c r="V108" i="22"/>
  <c r="L108" i="22"/>
  <c r="V107" i="22"/>
  <c r="L107" i="22"/>
  <c r="L106" i="22"/>
  <c r="V105" i="22"/>
  <c r="L105" i="22"/>
  <c r="V104" i="22"/>
  <c r="T104" i="22"/>
  <c r="L104" i="22"/>
  <c r="U104" i="22" s="1"/>
  <c r="V103" i="22"/>
  <c r="L103" i="22"/>
  <c r="V102" i="22"/>
  <c r="T102" i="22"/>
  <c r="L102" i="22" s="1"/>
  <c r="L101" i="22"/>
  <c r="V100" i="22"/>
  <c r="L100" i="22"/>
  <c r="L99" i="22"/>
  <c r="T98" i="22"/>
  <c r="N98" i="22"/>
  <c r="L98" i="22" s="1"/>
  <c r="V97" i="22"/>
  <c r="N97" i="22"/>
  <c r="L97" i="22"/>
  <c r="U97" i="22" s="1"/>
  <c r="V96" i="22"/>
  <c r="L96" i="22"/>
  <c r="V95" i="22"/>
  <c r="L95" i="22"/>
  <c r="M94" i="22"/>
  <c r="M17" i="22"/>
  <c r="L94" i="22"/>
  <c r="L93" i="22"/>
  <c r="L92" i="22"/>
  <c r="T91" i="22"/>
  <c r="N91" i="22"/>
  <c r="N17" i="22" s="1"/>
  <c r="W17" i="22" s="1"/>
  <c r="C91" i="22"/>
  <c r="L90" i="22"/>
  <c r="L89" i="22"/>
  <c r="L88" i="22"/>
  <c r="L87" i="22"/>
  <c r="L86" i="22"/>
  <c r="L85" i="22"/>
  <c r="L84" i="22"/>
  <c r="L83" i="22"/>
  <c r="L82" i="22"/>
  <c r="C82" i="22"/>
  <c r="L81" i="22"/>
  <c r="L80" i="22"/>
  <c r="L79" i="22"/>
  <c r="L78" i="22"/>
  <c r="L77" i="22"/>
  <c r="L76" i="22"/>
  <c r="L75" i="22"/>
  <c r="L74" i="22"/>
  <c r="L73" i="22"/>
  <c r="L72" i="22"/>
  <c r="W71" i="22"/>
  <c r="L71" i="22"/>
  <c r="C71" i="22"/>
  <c r="L70" i="22"/>
  <c r="W69" i="22"/>
  <c r="Q69" i="22"/>
  <c r="L69" i="22"/>
  <c r="U69" i="22" s="1"/>
  <c r="C69" i="22"/>
  <c r="W68" i="22"/>
  <c r="Q68" i="22"/>
  <c r="L68" i="22" s="1"/>
  <c r="U68" i="22" s="1"/>
  <c r="C68" i="22"/>
  <c r="W67" i="22"/>
  <c r="Q67" i="22"/>
  <c r="L67" i="22" s="1"/>
  <c r="U67" i="22" s="1"/>
  <c r="C67" i="22"/>
  <c r="W66" i="22"/>
  <c r="Q66" i="22"/>
  <c r="L66" i="22" s="1"/>
  <c r="C66" i="22"/>
  <c r="W65" i="22"/>
  <c r="Q65" i="22"/>
  <c r="L65" i="22"/>
  <c r="U65" i="22"/>
  <c r="C65" i="22"/>
  <c r="W64" i="22"/>
  <c r="Q64" i="22"/>
  <c r="L64" i="22"/>
  <c r="C64" i="22"/>
  <c r="W63" i="22"/>
  <c r="Q63" i="22"/>
  <c r="L63" i="22"/>
  <c r="U63" i="22" s="1"/>
  <c r="C63" i="22"/>
  <c r="W62" i="22"/>
  <c r="Q62" i="22"/>
  <c r="L62" i="22" s="1"/>
  <c r="U62" i="22" s="1"/>
  <c r="C62" i="22"/>
  <c r="W61" i="22"/>
  <c r="Q61" i="22"/>
  <c r="L61" i="22"/>
  <c r="C61" i="22"/>
  <c r="U61" i="22" s="1"/>
  <c r="W60" i="22"/>
  <c r="Q60" i="22"/>
  <c r="L60" i="22"/>
  <c r="U60" i="22"/>
  <c r="C60" i="22"/>
  <c r="W59" i="22"/>
  <c r="Q59" i="22"/>
  <c r="L59" i="22"/>
  <c r="U59" i="22" s="1"/>
  <c r="C59" i="22"/>
  <c r="W58" i="22"/>
  <c r="Q58" i="22"/>
  <c r="L58" i="22" s="1"/>
  <c r="U58" i="22" s="1"/>
  <c r="C58" i="22"/>
  <c r="W57" i="22"/>
  <c r="Q57" i="22"/>
  <c r="L57" i="22"/>
  <c r="C57" i="22"/>
  <c r="W56" i="22"/>
  <c r="Q56" i="22"/>
  <c r="L56" i="22" s="1"/>
  <c r="U56" i="22" s="1"/>
  <c r="C56" i="22"/>
  <c r="W55" i="22"/>
  <c r="Q55" i="22"/>
  <c r="L55" i="22"/>
  <c r="U55" i="22" s="1"/>
  <c r="C55" i="22"/>
  <c r="W54" i="22"/>
  <c r="Q54" i="22"/>
  <c r="L54" i="22"/>
  <c r="U54" i="22" s="1"/>
  <c r="C54" i="22"/>
  <c r="W53" i="22"/>
  <c r="Q53" i="22"/>
  <c r="L53" i="22" s="1"/>
  <c r="U53" i="22" s="1"/>
  <c r="C53" i="22"/>
  <c r="W52" i="22"/>
  <c r="Q52" i="22"/>
  <c r="L52" i="22" s="1"/>
  <c r="U52" i="22" s="1"/>
  <c r="C52" i="22"/>
  <c r="W51" i="22"/>
  <c r="Q51" i="22"/>
  <c r="L51" i="22" s="1"/>
  <c r="C51" i="22"/>
  <c r="W50" i="22"/>
  <c r="Q50" i="22"/>
  <c r="L50" i="22"/>
  <c r="U50" i="22"/>
  <c r="C50" i="22"/>
  <c r="W49" i="22"/>
  <c r="Q49" i="22"/>
  <c r="L49" i="22"/>
  <c r="U49" i="22" s="1"/>
  <c r="C49" i="22"/>
  <c r="V48" i="22"/>
  <c r="T48" i="22"/>
  <c r="L48" i="22"/>
  <c r="U48" i="22" s="1"/>
  <c r="Q48" i="22"/>
  <c r="C48" i="22"/>
  <c r="V47" i="22"/>
  <c r="Q47" i="22"/>
  <c r="L47" i="22"/>
  <c r="C47" i="22"/>
  <c r="U47" i="22" s="1"/>
  <c r="W46" i="22"/>
  <c r="Q46" i="22"/>
  <c r="L46" i="22"/>
  <c r="U46" i="22"/>
  <c r="C46" i="22"/>
  <c r="W45" i="22"/>
  <c r="Q45" i="22"/>
  <c r="L45" i="22"/>
  <c r="U45" i="22" s="1"/>
  <c r="C45" i="22"/>
  <c r="W44" i="22"/>
  <c r="Q44" i="22"/>
  <c r="L44" i="22" s="1"/>
  <c r="U44" i="22" s="1"/>
  <c r="C44" i="22"/>
  <c r="W43" i="22"/>
  <c r="V43" i="22"/>
  <c r="T43" i="22"/>
  <c r="Q43" i="22"/>
  <c r="L43" i="22"/>
  <c r="U43" i="22" s="1"/>
  <c r="C43" i="22"/>
  <c r="W42" i="22"/>
  <c r="Q42" i="22"/>
  <c r="L42" i="22" s="1"/>
  <c r="U42" i="22" s="1"/>
  <c r="C42" i="22"/>
  <c r="W41" i="22"/>
  <c r="Q41" i="22"/>
  <c r="L41" i="22" s="1"/>
  <c r="U41" i="22" s="1"/>
  <c r="C41" i="22"/>
  <c r="W40" i="22"/>
  <c r="Q40" i="22"/>
  <c r="L40" i="22"/>
  <c r="C40" i="22"/>
  <c r="U40" i="22"/>
  <c r="V39" i="22"/>
  <c r="Q39" i="22"/>
  <c r="L39" i="22"/>
  <c r="U39" i="22"/>
  <c r="C39" i="22"/>
  <c r="W38" i="22"/>
  <c r="Q38" i="22"/>
  <c r="L38" i="22"/>
  <c r="U38" i="22" s="1"/>
  <c r="C38" i="22"/>
  <c r="W37" i="22"/>
  <c r="Q37" i="22"/>
  <c r="L37" i="22" s="1"/>
  <c r="U37" i="22" s="1"/>
  <c r="C37" i="22"/>
  <c r="W36" i="22"/>
  <c r="Q36" i="22"/>
  <c r="L36" i="22"/>
  <c r="C36" i="22"/>
  <c r="U36" i="22"/>
  <c r="W35" i="22"/>
  <c r="V35" i="22"/>
  <c r="Q35" i="22"/>
  <c r="L35" i="22"/>
  <c r="U35" i="22" s="1"/>
  <c r="C35" i="22"/>
  <c r="W34" i="22"/>
  <c r="V34" i="22"/>
  <c r="Q34" i="22"/>
  <c r="L34" i="22"/>
  <c r="C34" i="22"/>
  <c r="U34" i="22" s="1"/>
  <c r="W33" i="22"/>
  <c r="V33" i="22"/>
  <c r="Q33" i="22"/>
  <c r="L33" i="22"/>
  <c r="U33" i="22" s="1"/>
  <c r="C33" i="22"/>
  <c r="W32" i="22"/>
  <c r="V32" i="22"/>
  <c r="T32" i="22"/>
  <c r="Q32" i="22"/>
  <c r="C32" i="22"/>
  <c r="W31" i="22"/>
  <c r="V31" i="22"/>
  <c r="Q31" i="22"/>
  <c r="L31" i="22"/>
  <c r="U31" i="22" s="1"/>
  <c r="C31" i="22"/>
  <c r="W30" i="22"/>
  <c r="V30" i="22"/>
  <c r="Q30" i="22"/>
  <c r="L30" i="22"/>
  <c r="C30" i="22"/>
  <c r="W29" i="22"/>
  <c r="V29" i="22"/>
  <c r="T29" i="22"/>
  <c r="Q29" i="22"/>
  <c r="L29" i="22"/>
  <c r="C29" i="22"/>
  <c r="U29" i="22" s="1"/>
  <c r="W28" i="22"/>
  <c r="V28" i="22"/>
  <c r="Q28" i="22"/>
  <c r="L28" i="22"/>
  <c r="U28" i="22" s="1"/>
  <c r="C28" i="22"/>
  <c r="W27" i="22"/>
  <c r="Q27" i="22"/>
  <c r="L27" i="22" s="1"/>
  <c r="U27" i="22" s="1"/>
  <c r="C27" i="22"/>
  <c r="W26" i="22"/>
  <c r="Q26" i="22"/>
  <c r="L26" i="22"/>
  <c r="C26" i="22"/>
  <c r="U26" i="22"/>
  <c r="W25" i="22"/>
  <c r="V25" i="22"/>
  <c r="Q25" i="22"/>
  <c r="L25" i="22"/>
  <c r="U25" i="22" s="1"/>
  <c r="C25" i="22"/>
  <c r="W24" i="22"/>
  <c r="Q24" i="22"/>
  <c r="L24" i="22"/>
  <c r="U24" i="22" s="1"/>
  <c r="C24" i="22"/>
  <c r="W23" i="22"/>
  <c r="Q23" i="22"/>
  <c r="L23" i="22"/>
  <c r="C23" i="22"/>
  <c r="W22" i="22"/>
  <c r="V22" i="22"/>
  <c r="Q22" i="22"/>
  <c r="L22" i="22"/>
  <c r="U22" i="22" s="1"/>
  <c r="C22" i="22"/>
  <c r="W21" i="22"/>
  <c r="Q21" i="22"/>
  <c r="L21" i="22" s="1"/>
  <c r="U21" i="22" s="1"/>
  <c r="C21" i="22"/>
  <c r="W20" i="22"/>
  <c r="Q20" i="22"/>
  <c r="C20" i="22"/>
  <c r="W19" i="22"/>
  <c r="Q19" i="22"/>
  <c r="L19" i="22"/>
  <c r="C19" i="22"/>
  <c r="W18" i="22"/>
  <c r="Q18" i="22"/>
  <c r="C18" i="22"/>
  <c r="S17" i="22"/>
  <c r="S16" i="22"/>
  <c r="J17" i="22"/>
  <c r="J16" i="22" s="1"/>
  <c r="H17" i="22"/>
  <c r="H16" i="22"/>
  <c r="E17" i="22"/>
  <c r="E16" i="22" s="1"/>
  <c r="D17" i="22"/>
  <c r="O16" i="22"/>
  <c r="F16" i="22"/>
  <c r="U57" i="22"/>
  <c r="U30" i="22"/>
  <c r="U64" i="22"/>
  <c r="U98" i="22"/>
  <c r="U130" i="22"/>
  <c r="M16" i="22"/>
  <c r="V17" i="22"/>
  <c r="L18" i="22"/>
  <c r="V94" i="22"/>
  <c r="L20" i="22" l="1"/>
  <c r="U20" i="22" s="1"/>
  <c r="Q17" i="22"/>
  <c r="Q16" i="22" s="1"/>
  <c r="L17" i="22"/>
  <c r="N16" i="22"/>
  <c r="W16" i="22" s="1"/>
  <c r="C120" i="22"/>
  <c r="C119" i="22" s="1"/>
  <c r="D119" i="22"/>
  <c r="D16" i="22" s="1"/>
  <c r="V16" i="22" s="1"/>
  <c r="L32" i="22"/>
  <c r="U32" i="22" s="1"/>
  <c r="T17" i="22"/>
  <c r="T16" i="22" s="1"/>
  <c r="U71" i="22"/>
  <c r="L91" i="22"/>
  <c r="U18" i="22"/>
  <c r="C17" i="22"/>
  <c r="U19" i="22"/>
  <c r="U23" i="22"/>
  <c r="U51" i="22"/>
  <c r="U66" i="22"/>
  <c r="L16" i="22" l="1"/>
  <c r="U17" i="22"/>
  <c r="C16" i="22"/>
  <c r="U16" i="22" l="1"/>
</calcChain>
</file>

<file path=xl/sharedStrings.xml><?xml version="1.0" encoding="utf-8"?>
<sst xmlns="http://schemas.openxmlformats.org/spreadsheetml/2006/main" count="198" uniqueCount="176">
  <si>
    <t>STT</t>
  </si>
  <si>
    <t>A</t>
  </si>
  <si>
    <t>B</t>
  </si>
  <si>
    <t>Chi đầu tư phát triển</t>
  </si>
  <si>
    <t>Chi thường xuyên</t>
  </si>
  <si>
    <t>II</t>
  </si>
  <si>
    <t>III</t>
  </si>
  <si>
    <t>I</t>
  </si>
  <si>
    <t>IV</t>
  </si>
  <si>
    <t>V</t>
  </si>
  <si>
    <t>VI</t>
  </si>
  <si>
    <t>Biểu số 66/CK-NSNN</t>
  </si>
  <si>
    <t>VII</t>
  </si>
  <si>
    <t>Tên đơn vị</t>
  </si>
  <si>
    <t>Dự toán</t>
  </si>
  <si>
    <t>Quyết toán</t>
  </si>
  <si>
    <t>So sánh (%)</t>
  </si>
  <si>
    <t>Tổng số</t>
  </si>
  <si>
    <t>Sở Y tế</t>
  </si>
  <si>
    <t>Chi đầu tư phát triển (Không kể chương trình MTQG)</t>
  </si>
  <si>
    <t>Văn phòng Hội đồng nhân dân</t>
  </si>
  <si>
    <t>Sở Công Thương</t>
  </si>
  <si>
    <t>Sở Nội vụ</t>
  </si>
  <si>
    <t>Sở Giáo dục và Đào tạo</t>
  </si>
  <si>
    <t>Sở Du lịch</t>
  </si>
  <si>
    <t>Sở Lao động - Thương binh và Xã hội</t>
  </si>
  <si>
    <t>Sở Khoa học và Công nghệ</t>
  </si>
  <si>
    <t>Sở Tài chính</t>
  </si>
  <si>
    <t>Thanh tra tỉnh</t>
  </si>
  <si>
    <t>Sở Nông nghiệp và Phát triển nông thôn</t>
  </si>
  <si>
    <t>Sở Tư pháp</t>
  </si>
  <si>
    <t>Sở Ngoại vụ</t>
  </si>
  <si>
    <t>Sở Tài nguyên và Môi trường</t>
  </si>
  <si>
    <t>Sở Xây dựng</t>
  </si>
  <si>
    <t>Sở Thông tin và Truyền thông</t>
  </si>
  <si>
    <t>Ban Dân tộc</t>
  </si>
  <si>
    <t>Hội Nhà báo</t>
  </si>
  <si>
    <t>Hội Chữ thập đỏ</t>
  </si>
  <si>
    <t>Liên hiệp các hội văn học nghệ thuật</t>
  </si>
  <si>
    <t>Hội Luật gia</t>
  </si>
  <si>
    <t>Hội Người mù</t>
  </si>
  <si>
    <t>Hội Khuyến học</t>
  </si>
  <si>
    <t>Liên hiệp các tổ chức hữu nghị</t>
  </si>
  <si>
    <t>Liên hiệp các hội khoa học và kỹ thuật</t>
  </si>
  <si>
    <t>Hội Cựu thanh niên xung phong</t>
  </si>
  <si>
    <t>Hội Người cao tuổi</t>
  </si>
  <si>
    <t>UBND thành phố Bà Rịa</t>
  </si>
  <si>
    <t>UBND huyện Long Điền</t>
  </si>
  <si>
    <t>UBND thị xã Phú Mỹ</t>
  </si>
  <si>
    <t>UBND thành phố Vũng Tàu</t>
  </si>
  <si>
    <t>CHI CHUYỂN NGUỒN SANG NGÂN SÁCH NĂM SAU</t>
  </si>
  <si>
    <t>Chi thường xuyên (Không kể chương trình MTQG)</t>
  </si>
  <si>
    <t>Chi trả nợ lãi do chính quyền địa phương vay (2)</t>
  </si>
  <si>
    <t>Chi bổ sung quỹ dự trữ tài chính (2)</t>
  </si>
  <si>
    <t>Chi chuyển nguồn sang ngân sách năm sau</t>
  </si>
  <si>
    <t>Chi chương trình MTQG</t>
  </si>
  <si>
    <t>CÁC CƠ QUAN, TỔ CHỨC</t>
  </si>
  <si>
    <t>ỦY BAN NHÂN DÂN TỈNH BÀ RỊA - VŨNG TÀU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</si>
  <si>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</si>
  <si>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</si>
  <si>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</si>
  <si>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</si>
  <si>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</si>
  <si>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</si>
  <si>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</si>
  <si>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</si>
  <si>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</si>
  <si>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</si>
  <si>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</si>
  <si>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</si>
  <si>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</si>
  <si>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</si>
  <si>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</si>
  <si>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</si>
  <si>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</si>
  <si>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</si>
  <si>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</si>
  <si>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</si>
  <si>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</si>
  <si>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</si>
  <si>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</si>
  <si>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</si>
  <si>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</si>
  <si>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</si>
  <si>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</si>
  <si>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Công an Tỉnh</t>
  </si>
  <si>
    <t>Trường Trung cấp Biên phòng 2</t>
  </si>
  <si>
    <t>Ngân hàng Phát triển VN - CN BR-VT</t>
  </si>
  <si>
    <t>Ngân hàng Nhà nước VN - CN BR-VT</t>
  </si>
  <si>
    <t>Cục thuế tỉnh Bà rịa  - Vũng Tàu</t>
  </si>
  <si>
    <t>Tòa án Nhân dân Tỉnh Bà Rịa - Vũng Tàu</t>
  </si>
  <si>
    <t>Bảo hiểm Xã hội Tỉnh Bà Rịa - Vũng Tàu</t>
  </si>
  <si>
    <t>Cục Hải quan tỉnh Bà Rịa - Vũng Tàu</t>
  </si>
  <si>
    <t>Cục Thống kê Tỉnh Bà Rịa Vũng Tàu</t>
  </si>
  <si>
    <t>Trung tâm phối hợp tìm kiếm cứu nạn hàng hải khu vực III</t>
  </si>
  <si>
    <t>Hội Bảo vệ Qyền lợi Người Tiêu dùng tỉnh BR-VT</t>
  </si>
  <si>
    <t>Đài Khí tượng Thuỷ văn Tỉnh Bà Rịa - Vũng Tàu</t>
  </si>
  <si>
    <t>Kiểm toán Nhà nước khu vực XIII</t>
  </si>
  <si>
    <t>Ban QLDA chuyên ngành Giao thông</t>
  </si>
  <si>
    <t>Cảng vụ đường thủy nội địa</t>
  </si>
  <si>
    <t>Chi cục Thủy lợi</t>
  </si>
  <si>
    <t>Trung tâm Quản lý khai thác công trình thủy lợi</t>
  </si>
  <si>
    <t>DỰ PHÒNG NGÂN SÁCH</t>
  </si>
  <si>
    <t>CHI BỔ SUNG QUỸ DỰ TRỮ TÀI CHÍNH</t>
  </si>
  <si>
    <t>CHI TẠO NGUỒN CẢI CÁCH TIỀN LƯƠNG</t>
  </si>
  <si>
    <t>Hội Nông dân</t>
  </si>
  <si>
    <t>(Kèm theo Quyết định số              /QĐ-UBND ngày      tháng 12 năm 2023 của Ủy ban nhân dân tỉnh Bà Rịa - Vũng Tàu)</t>
  </si>
  <si>
    <t>QUYẾT TOÁN CHI NGÂN SÁCH CẤP TỈNH CHO TỪNG CƠ QUAN, TỔ CHỨC THEO LĨNH VỰC NĂM 2022</t>
  </si>
  <si>
    <t>Đơn vị: Triệu Đồng</t>
  </si>
  <si>
    <t>Văn phòng Ủy ban nhân dân</t>
  </si>
  <si>
    <t>Sở Kế hoạch đầu tư</t>
  </si>
  <si>
    <t>Quỹ Phát triển khoa học và công nghệ</t>
  </si>
  <si>
    <t>Sở Giao thông và Vận tải</t>
  </si>
  <si>
    <t>Sở Văn hóa, Thể thao</t>
  </si>
  <si>
    <t>Đài Phát thanh và truyền hình</t>
  </si>
  <si>
    <t>Ban quản lý Khu công nghiệp</t>
  </si>
  <si>
    <t>Trung tâm xúc tiến Đầu tư, Thương mại và Du lịch</t>
  </si>
  <si>
    <t>Ban quản lý vườn quốc gia Côn Đảo</t>
  </si>
  <si>
    <t>Trường cao đẳng Kỹ thuật công nghệ</t>
  </si>
  <si>
    <t>Ban quản lý Trung tâm hành chính chính trị</t>
  </si>
  <si>
    <t>Trường Chính trị</t>
  </si>
  <si>
    <t>Ban QLDA chuyên ngành nông nghiệp và phát triền nông thôn</t>
  </si>
  <si>
    <t xml:space="preserve">Ban QLDA chuyên ngành dân dụng và công nghiệp tỉnh </t>
  </si>
  <si>
    <t>Ủy ban Mặt trận tổ quốc tỉnh</t>
  </si>
  <si>
    <t>Đoàn Thanh niên CS HCM tỉnh</t>
  </si>
  <si>
    <t>Hội Liên hiệp phụ nữ</t>
  </si>
  <si>
    <t>Hội Cựu chiến binh</t>
  </si>
  <si>
    <t>Liên minh Hợp tác xã</t>
  </si>
  <si>
    <t>Hội Đông y</t>
  </si>
  <si>
    <t>Hội Nạn nhân CĐDC/Dioxin và BTXH</t>
  </si>
  <si>
    <t>Hội Khoa học lịch sử</t>
  </si>
  <si>
    <t>Hội Người tù kháng chiến</t>
  </si>
  <si>
    <t>Hội Làm vườn</t>
  </si>
  <si>
    <t>Đoàn Luật sư</t>
  </si>
  <si>
    <t>Cục Quản Lý Thị Trường      Tỉnh BR - VT</t>
  </si>
  <si>
    <t xml:space="preserve"> Viện Kiểm sát Nhân dân Tỉnh Bà Rịa Vũng Tàu</t>
  </si>
  <si>
    <t>Bộ Tư lệnh vùng Cảnh sát biển 3</t>
  </si>
  <si>
    <t>Cục Thi hành án dân sự tỉnh Bà Rịa - Vũng Tàu</t>
  </si>
  <si>
    <t>Kho bạc Nhà nước Bà Rịa - Vũng Tàu</t>
  </si>
  <si>
    <t>Chi Nhánh Phòng Thương Mại Và Công Nghiệp Việt Nam Tại Vũng Tàu</t>
  </si>
  <si>
    <t>Liên đoàn Lao động tỉnh</t>
  </si>
  <si>
    <t>Thông tấn xã Việt Nam tỉnh</t>
  </si>
  <si>
    <t>Văn phòng Tỉnh ủy</t>
  </si>
  <si>
    <t>Quỹ Hỗ trợ nông dân tỉnh</t>
  </si>
  <si>
    <t>Ngân hàng chính sách xã hội tỉnh</t>
  </si>
  <si>
    <t>Trung tâm phát triển quỹ đất tỉnh</t>
  </si>
  <si>
    <t>Ban quản lý khu bảo tồn thiên nhiên Bình Châu - Phước Bửu</t>
  </si>
  <si>
    <t>Báo Bà Rịa - Vũng Tàu</t>
  </si>
  <si>
    <t>Bộ chỉ huy Bộ đội Biên Phòng tỉnh</t>
  </si>
  <si>
    <t>Bộ Chỉ huy Quân sự tỉnh</t>
  </si>
  <si>
    <t>Ban Quản lý Cảng Bến Đầm</t>
  </si>
  <si>
    <t xml:space="preserve">Ban Quản lý rừng phòng hộ tỉnh </t>
  </si>
  <si>
    <t>Ban QLDA Giao thông khu vực cảng Cái Mép-Thị Vải</t>
  </si>
  <si>
    <t>Công ty ĐTKT HTKT KCN ĐX&amp;PM1</t>
  </si>
  <si>
    <t>Tòa án nhân dân tỉnh</t>
  </si>
  <si>
    <t>Trung tâm Quản lý hạ tầng kỹ thuật</t>
  </si>
  <si>
    <t>Trung tâm Nước sinh hoạt và Vệ sinh môi trường</t>
  </si>
  <si>
    <t>UBND huyện Châu đức</t>
  </si>
  <si>
    <t>UBND huyện Côn đảo</t>
  </si>
  <si>
    <t>UBND huyện Đất đỏ</t>
  </si>
  <si>
    <t>UBND huyện Xuyên mộc</t>
  </si>
  <si>
    <t>CÁC NỘI DUNG KHÁC</t>
  </si>
  <si>
    <t>Chi mua sắm sửa chữa khác</t>
  </si>
  <si>
    <t>Chi Chương trình mục tiêu Quốc gia, Chương trình mục tiêu, chi Chương trình Đề án tỉnh</t>
  </si>
  <si>
    <t>Chi Công nghệ thông tin</t>
  </si>
  <si>
    <t>Chi đào tạo, bồi dưỡng CBCCVC</t>
  </si>
  <si>
    <t>Chi khen thưởng</t>
  </si>
  <si>
    <t>Chi khác ngân sách</t>
  </si>
  <si>
    <t>Chi duy trì, chuyển đổi ISO các cơ quan, đơn vị</t>
  </si>
  <si>
    <t>Các nội dung khác</t>
  </si>
  <si>
    <t>CHI NỘP NGÂN SÁCH CẤP TRÊN</t>
  </si>
  <si>
    <t>CHI BỔ SUNG CÓ MỤC TIÊU CHO NGÂN SÁCH CẤP DƯỚI (3)</t>
  </si>
  <si>
    <t>CHI TRẢ NỢ LÃI CÁC KHOẢN DO CHÍNH QUYỀN ĐỊA PHƯƠNG VAY (2)</t>
  </si>
  <si>
    <t>CHI TRẢ NỢ CÁC KHOẢN DO CHÍNH QUYỀN ĐỊA PHƯƠNG VAY (2)</t>
  </si>
  <si>
    <t>VIII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</si>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</sst>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-* #,##0\ _₫_-;\-* #,##0\ _₫_-;_-* &quot;-&quot;??\ _₫_-;_-@_-"/>
    <numFmt numFmtId="167" formatCode="_(* #,##0_);_(* \(#,##0\);_(* &quot;-&quot;??_);_(@_)"/>
    <numFmt numFmtId="169" formatCode="_-* #,##0.0\ _€_-;\-* #,##0.0\ _€_-;_-* &quot;-&quot;??\ _€_-;_-@_-"/>
    <numFmt numFmtId="170" formatCode="###,###"/>
  </numFmts>
  <fonts count="19" x14ac:knownFonts="1"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.VnTime"/>
      <family val="2"/>
    </font>
    <font>
      <b/>
      <u/>
      <sz val="10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2"/>
      <charset val="163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7">
    <xf numFmtId="0" fontId="0" fillId="0" borderId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33" applyFont="1"/>
    <xf numFmtId="0" fontId="2" fillId="2" borderId="0" xfId="33" applyFont="1" applyFill="1"/>
    <xf numFmtId="0" fontId="2" fillId="0" borderId="0" xfId="33" applyFont="1"/>
    <xf numFmtId="0" fontId="2" fillId="0" borderId="0" xfId="33" applyFont="1" applyFill="1"/>
    <xf numFmtId="0" fontId="1" fillId="0" borderId="0" xfId="33" applyFont="1" applyAlignment="1">
      <alignment horizontal="right" vertical="center"/>
    </xf>
    <xf numFmtId="0" fontId="11" fillId="0" borderId="0" xfId="33" applyFont="1" applyAlignment="1">
      <alignment horizontal="center"/>
    </xf>
    <xf numFmtId="0" fontId="1" fillId="0" borderId="0" xfId="33" applyFont="1" applyAlignment="1"/>
    <xf numFmtId="0" fontId="2" fillId="2" borderId="0" xfId="45" applyFont="1" applyFill="1"/>
    <xf numFmtId="0" fontId="3" fillId="2" borderId="0" xfId="45" applyFont="1" applyFill="1" applyAlignment="1"/>
    <xf numFmtId="167" fontId="2" fillId="2" borderId="0" xfId="5" applyNumberFormat="1" applyFont="1" applyFill="1" applyAlignment="1"/>
    <xf numFmtId="3" fontId="3" fillId="2" borderId="0" xfId="45" applyNumberFormat="1" applyFont="1" applyFill="1" applyAlignment="1"/>
    <xf numFmtId="167" fontId="3" fillId="2" borderId="0" xfId="5" applyNumberFormat="1" applyFont="1" applyFill="1" applyAlignment="1"/>
    <xf numFmtId="0" fontId="3" fillId="2" borderId="0" xfId="45" applyFont="1" applyFill="1" applyAlignment="1">
      <alignment horizontal="center"/>
    </xf>
    <xf numFmtId="166" fontId="3" fillId="2" borderId="0" xfId="45" applyNumberFormat="1" applyFont="1" applyFill="1" applyAlignment="1">
      <alignment horizontal="right" indent="1"/>
    </xf>
    <xf numFmtId="3" fontId="3" fillId="2" borderId="0" xfId="45" applyNumberFormat="1" applyFont="1" applyFill="1" applyAlignment="1">
      <alignment horizontal="right" indent="1"/>
    </xf>
    <xf numFmtId="167" fontId="2" fillId="2" borderId="0" xfId="5" applyNumberFormat="1" applyFont="1" applyFill="1" applyAlignment="1">
      <alignment horizontal="right" indent="1"/>
    </xf>
    <xf numFmtId="166" fontId="3" fillId="2" borderId="0" xfId="5" applyNumberFormat="1" applyFont="1" applyFill="1" applyAlignment="1">
      <alignment horizontal="right" indent="1"/>
    </xf>
    <xf numFmtId="0" fontId="3" fillId="2" borderId="0" xfId="45" applyFont="1" applyFill="1" applyAlignment="1">
      <alignment horizontal="right" indent="1"/>
    </xf>
    <xf numFmtId="167" fontId="3" fillId="2" borderId="0" xfId="5" applyNumberFormat="1" applyFont="1" applyFill="1" applyAlignment="1">
      <alignment horizontal="right" indent="1"/>
    </xf>
    <xf numFmtId="0" fontId="2" fillId="2" borderId="0" xfId="45" applyFont="1" applyFill="1" applyAlignment="1">
      <alignment vertical="center"/>
    </xf>
    <xf numFmtId="0" fontId="1" fillId="2" borderId="0" xfId="45" applyFont="1" applyFill="1"/>
    <xf numFmtId="0" fontId="1" fillId="2" borderId="0" xfId="45" applyFont="1" applyFill="1" applyAlignment="1">
      <alignment vertical="center"/>
    </xf>
    <xf numFmtId="9" fontId="8" fillId="2" borderId="1" xfId="66" applyFont="1" applyFill="1" applyBorder="1" applyAlignment="1">
      <alignment horizontal="right" vertical="center" wrapText="1"/>
    </xf>
    <xf numFmtId="0" fontId="2" fillId="2" borderId="1" xfId="45" applyFont="1" applyFill="1" applyBorder="1" applyAlignment="1">
      <alignment horizontal="center" vertical="center" wrapText="1"/>
    </xf>
    <xf numFmtId="0" fontId="2" fillId="2" borderId="1" xfId="45" applyFont="1" applyFill="1" applyBorder="1" applyAlignment="1">
      <alignment horizontal="left" vertical="center" wrapText="1"/>
    </xf>
    <xf numFmtId="3" fontId="2" fillId="2" borderId="1" xfId="45" applyNumberFormat="1" applyFont="1" applyFill="1" applyBorder="1" applyAlignment="1">
      <alignment horizontal="right" vertical="center" wrapText="1"/>
    </xf>
    <xf numFmtId="166" fontId="2" fillId="2" borderId="1" xfId="5" applyNumberFormat="1" applyFont="1" applyFill="1" applyBorder="1" applyAlignment="1">
      <alignment horizontal="center" vertical="center" wrapText="1"/>
    </xf>
    <xf numFmtId="0" fontId="2" fillId="2" borderId="1" xfId="33" applyFont="1" applyFill="1" applyBorder="1" applyAlignment="1">
      <alignment horizontal="left" vertical="center" wrapText="1"/>
    </xf>
    <xf numFmtId="0" fontId="2" fillId="2" borderId="1" xfId="60" applyFont="1" applyFill="1" applyBorder="1" applyAlignment="1">
      <alignment horizontal="justify" vertical="center" wrapText="1"/>
    </xf>
    <xf numFmtId="170" fontId="6" fillId="2" borderId="1" xfId="29" applyNumberFormat="1" applyFont="1" applyFill="1" applyBorder="1" applyAlignment="1">
      <alignment vertical="center" wrapText="1"/>
    </xf>
    <xf numFmtId="167" fontId="2" fillId="2" borderId="1" xfId="13" applyNumberFormat="1" applyFont="1" applyFill="1" applyBorder="1" applyAlignment="1">
      <alignment horizontal="right" vertical="center"/>
    </xf>
    <xf numFmtId="0" fontId="1" fillId="2" borderId="1" xfId="45" applyFont="1" applyFill="1" applyBorder="1" applyAlignment="1">
      <alignment horizontal="center" vertical="center" wrapText="1"/>
    </xf>
    <xf numFmtId="0" fontId="1" fillId="2" borderId="1" xfId="60" applyFont="1" applyFill="1" applyBorder="1" applyAlignment="1">
      <alignment horizontal="justify" vertical="center" wrapText="1"/>
    </xf>
    <xf numFmtId="3" fontId="1" fillId="2" borderId="1" xfId="45" applyNumberFormat="1" applyFont="1" applyFill="1" applyBorder="1" applyAlignment="1">
      <alignment horizontal="right" vertical="center" wrapText="1"/>
    </xf>
    <xf numFmtId="165" fontId="2" fillId="2" borderId="1" xfId="13" applyNumberFormat="1" applyFont="1" applyFill="1" applyBorder="1" applyAlignment="1">
      <alignment horizontal="right" vertical="center"/>
    </xf>
    <xf numFmtId="0" fontId="1" fillId="2" borderId="1" xfId="33" applyFont="1" applyFill="1" applyBorder="1" applyAlignment="1">
      <alignment horizontal="left" vertical="center" wrapText="1"/>
    </xf>
    <xf numFmtId="0" fontId="1" fillId="2" borderId="1" xfId="45" applyFont="1" applyFill="1" applyBorder="1" applyAlignment="1">
      <alignment horizontal="left" vertical="center" wrapText="1"/>
    </xf>
    <xf numFmtId="0" fontId="1" fillId="2" borderId="2" xfId="45" applyFont="1" applyFill="1" applyBorder="1" applyAlignment="1">
      <alignment horizontal="center" vertical="center" wrapText="1"/>
    </xf>
    <xf numFmtId="0" fontId="1" fillId="2" borderId="2" xfId="45" applyFont="1" applyFill="1" applyBorder="1" applyAlignment="1">
      <alignment horizontal="left" vertical="center" wrapText="1"/>
    </xf>
    <xf numFmtId="3" fontId="1" fillId="2" borderId="2" xfId="45" applyNumberFormat="1" applyFont="1" applyFill="1" applyBorder="1" applyAlignment="1">
      <alignment horizontal="right" vertical="center" wrapText="1"/>
    </xf>
    <xf numFmtId="3" fontId="2" fillId="2" borderId="2" xfId="45" applyNumberFormat="1" applyFont="1" applyFill="1" applyBorder="1" applyAlignment="1">
      <alignment horizontal="right" vertical="center" wrapText="1"/>
    </xf>
    <xf numFmtId="0" fontId="2" fillId="2" borderId="0" xfId="45" applyFont="1" applyFill="1" applyAlignment="1">
      <alignment horizontal="center"/>
    </xf>
    <xf numFmtId="3" fontId="2" fillId="2" borderId="0" xfId="45" applyNumberFormat="1" applyFont="1" applyFill="1"/>
    <xf numFmtId="0" fontId="1" fillId="2" borderId="3" xfId="45" applyFont="1" applyFill="1" applyBorder="1" applyAlignment="1">
      <alignment horizontal="center" vertical="top" wrapText="1"/>
    </xf>
    <xf numFmtId="0" fontId="1" fillId="2" borderId="3" xfId="45" applyFont="1" applyFill="1" applyBorder="1" applyAlignment="1">
      <alignment horizontal="left" vertical="top" wrapText="1"/>
    </xf>
    <xf numFmtId="3" fontId="1" fillId="2" borderId="3" xfId="45" applyNumberFormat="1" applyFont="1" applyFill="1" applyBorder="1" applyAlignment="1">
      <alignment horizontal="right" vertical="top" wrapText="1"/>
    </xf>
    <xf numFmtId="9" fontId="4" fillId="2" borderId="3" xfId="66" applyFont="1" applyFill="1" applyBorder="1" applyAlignment="1">
      <alignment horizontal="right" vertical="top" wrapText="1"/>
    </xf>
    <xf numFmtId="9" fontId="4" fillId="2" borderId="1" xfId="66" applyFont="1" applyFill="1" applyBorder="1" applyAlignment="1">
      <alignment horizontal="right" vertical="center" wrapText="1"/>
    </xf>
    <xf numFmtId="3" fontId="6" fillId="2" borderId="1" xfId="33" applyNumberFormat="1" applyFont="1" applyFill="1" applyBorder="1" applyAlignment="1">
      <alignment vertical="center"/>
    </xf>
    <xf numFmtId="0" fontId="5" fillId="0" borderId="0" xfId="33" applyFont="1" applyAlignment="1">
      <alignment horizontal="center" vertical="center" wrapText="1"/>
    </xf>
    <xf numFmtId="0" fontId="12" fillId="0" borderId="0" xfId="33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4" fillId="2" borderId="4" xfId="45" applyFont="1" applyFill="1" applyBorder="1" applyAlignment="1">
      <alignment horizontal="center" vertical="center" wrapText="1"/>
    </xf>
    <xf numFmtId="0" fontId="4" fillId="2" borderId="5" xfId="45" applyFont="1" applyFill="1" applyBorder="1" applyAlignment="1">
      <alignment horizontal="center" vertical="center" wrapText="1"/>
    </xf>
    <xf numFmtId="0" fontId="1" fillId="2" borderId="4" xfId="45" applyFont="1" applyFill="1" applyBorder="1" applyAlignment="1">
      <alignment horizontal="center" vertical="center" wrapText="1"/>
    </xf>
    <xf numFmtId="0" fontId="1" fillId="2" borderId="5" xfId="45" applyFont="1" applyFill="1" applyBorder="1" applyAlignment="1">
      <alignment horizontal="center" vertical="center" wrapText="1"/>
    </xf>
    <xf numFmtId="0" fontId="1" fillId="2" borderId="6" xfId="45" applyFont="1" applyFill="1" applyBorder="1" applyAlignment="1">
      <alignment horizontal="center" vertical="center" wrapText="1"/>
    </xf>
    <xf numFmtId="0" fontId="1" fillId="2" borderId="7" xfId="45" applyFont="1" applyFill="1" applyBorder="1" applyAlignment="1">
      <alignment horizontal="center" vertical="center" wrapText="1"/>
    </xf>
    <xf numFmtId="0" fontId="4" fillId="2" borderId="8" xfId="45" applyFont="1" applyFill="1" applyBorder="1" applyAlignment="1">
      <alignment horizontal="center" vertical="center" wrapText="1"/>
    </xf>
    <xf numFmtId="0" fontId="4" fillId="2" borderId="6" xfId="45" applyFont="1" applyFill="1" applyBorder="1" applyAlignment="1">
      <alignment horizontal="center" vertical="center" wrapText="1"/>
    </xf>
    <xf numFmtId="0" fontId="4" fillId="2" borderId="9" xfId="45" applyFont="1" applyFill="1" applyBorder="1" applyAlignment="1">
      <alignment horizontal="center" vertical="center" wrapText="1"/>
    </xf>
    <xf numFmtId="0" fontId="4" fillId="2" borderId="10" xfId="45" applyFont="1" applyFill="1" applyBorder="1" applyAlignment="1">
      <alignment horizontal="center" vertical="center" wrapText="1"/>
    </xf>
    <xf numFmtId="0" fontId="4" fillId="2" borderId="7" xfId="45" applyFont="1" applyFill="1" applyBorder="1" applyAlignment="1">
      <alignment horizontal="center" vertical="center" wrapText="1"/>
    </xf>
    <xf numFmtId="0" fontId="4" fillId="2" borderId="11" xfId="45" applyFont="1" applyFill="1" applyBorder="1" applyAlignment="1">
      <alignment horizontal="center" vertical="center" wrapText="1"/>
    </xf>
    <xf numFmtId="0" fontId="4" fillId="2" borderId="12" xfId="45" applyFont="1" applyFill="1" applyBorder="1" applyAlignment="1">
      <alignment horizontal="center" vertical="center" wrapText="1"/>
    </xf>
    <xf numFmtId="0" fontId="4" fillId="2" borderId="4" xfId="45" applyFont="1" applyFill="1" applyBorder="1" applyAlignment="1">
      <alignment horizontal="center" vertical="top" wrapText="1"/>
    </xf>
    <xf numFmtId="0" fontId="4" fillId="2" borderId="8" xfId="45" applyFont="1" applyFill="1" applyBorder="1" applyAlignment="1">
      <alignment horizontal="center" vertical="top" wrapText="1"/>
    </xf>
    <xf numFmtId="0" fontId="4" fillId="2" borderId="5" xfId="45" applyFont="1" applyFill="1" applyBorder="1" applyAlignment="1">
      <alignment horizontal="center" vertical="top" wrapText="1"/>
    </xf>
    <xf numFmtId="0" fontId="1" fillId="2" borderId="13" xfId="45" applyFont="1" applyFill="1" applyBorder="1" applyAlignment="1">
      <alignment horizontal="center" vertical="center" wrapText="1"/>
    </xf>
    <xf numFmtId="0" fontId="1" fillId="2" borderId="8" xfId="45" applyFont="1" applyFill="1" applyBorder="1" applyAlignment="1">
      <alignment horizontal="center" vertical="center" wrapText="1"/>
    </xf>
    <xf numFmtId="0" fontId="1" fillId="2" borderId="9" xfId="45" applyFont="1" applyFill="1" applyBorder="1" applyAlignment="1">
      <alignment horizontal="center" vertical="center" wrapText="1"/>
    </xf>
    <xf numFmtId="0" fontId="1" fillId="2" borderId="10" xfId="45" applyFont="1" applyFill="1" applyBorder="1" applyAlignment="1">
      <alignment horizontal="center" vertical="center" wrapText="1"/>
    </xf>
    <xf numFmtId="0" fontId="1" fillId="2" borderId="11" xfId="45" applyFont="1" applyFill="1" applyBorder="1" applyAlignment="1">
      <alignment horizontal="center" vertical="center" wrapText="1"/>
    </xf>
    <xf numFmtId="0" fontId="1" fillId="2" borderId="12" xfId="45" applyFont="1" applyFill="1" applyBorder="1" applyAlignment="1">
      <alignment horizontal="center" vertical="center" wrapText="1"/>
    </xf>
    <xf numFmtId="0" fontId="1" fillId="2" borderId="4" xfId="45" applyFont="1" applyFill="1" applyBorder="1" applyAlignment="1">
      <alignment horizontal="center" vertical="top" wrapText="1"/>
    </xf>
    <xf numFmtId="0" fontId="1" fillId="2" borderId="8" xfId="45" applyFont="1" applyFill="1" applyBorder="1" applyAlignment="1">
      <alignment horizontal="center" vertical="top" wrapText="1"/>
    </xf>
    <xf numFmtId="0" fontId="1" fillId="2" borderId="5" xfId="45" applyFont="1" applyFill="1" applyBorder="1" applyAlignment="1">
      <alignment horizontal="center" vertical="top" wrapText="1"/>
    </xf>
    <xf numFmtId="0" fontId="1" fillId="2" borderId="0" xfId="45" applyFont="1" applyFill="1" applyAlignment="1">
      <alignment horizontal="center" indent="1"/>
    </xf>
  </cellXfs>
  <cellStyles count="67">
    <cellStyle name="Comma [0] 2 2" xfId="1"/>
    <cellStyle name="Comma 10" xfId="2"/>
    <cellStyle name="Comma 10 4" xfId="3"/>
    <cellStyle name="Comma 11" xfId="4"/>
    <cellStyle name="Comma 2" xfId="5"/>
    <cellStyle name="Comma 2 2" xfId="6"/>
    <cellStyle name="Comma 2 4" xfId="7"/>
    <cellStyle name="Comma 25" xfId="8"/>
    <cellStyle name="Comma 3" xfId="9"/>
    <cellStyle name="Comma 3 3" xfId="10"/>
    <cellStyle name="Comma 4" xfId="11"/>
    <cellStyle name="Comma 5" xfId="12"/>
    <cellStyle name="Comma 5 3" xfId="13"/>
    <cellStyle name="Comma 6" xfId="14"/>
    <cellStyle name="Comma 7" xfId="15"/>
    <cellStyle name="Comma 8" xfId="16"/>
    <cellStyle name="Comma 9" xfId="17"/>
    <cellStyle name="Normal" xfId="0" builtinId="0"/>
    <cellStyle name="Normal 10" xfId="18"/>
    <cellStyle name="Normal 10 3 2" xfId="19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27"/>
    <cellStyle name="Normal 19" xfId="28"/>
    <cellStyle name="Normal 2" xfId="29"/>
    <cellStyle name="Normal 2 2" xfId="30"/>
    <cellStyle name="Normal 2 2 2 3" xfId="31"/>
    <cellStyle name="Normal 2 3" xfId="32"/>
    <cellStyle name="Normal 2 4" xfId="33"/>
    <cellStyle name="Normal 20" xfId="34"/>
    <cellStyle name="Normal 21" xfId="35"/>
    <cellStyle name="Normal 22" xfId="36"/>
    <cellStyle name="Normal 23" xfId="37"/>
    <cellStyle name="Normal 24" xfId="38"/>
    <cellStyle name="Normal 25" xfId="39"/>
    <cellStyle name="Normal 26" xfId="40"/>
    <cellStyle name="Normal 27" xfId="41"/>
    <cellStyle name="Normal 27 2" xfId="42"/>
    <cellStyle name="Normal 28" xfId="43"/>
    <cellStyle name="Normal 29" xfId="44"/>
    <cellStyle name="Normal 3" xfId="45"/>
    <cellStyle name="Normal 30" xfId="46"/>
    <cellStyle name="Normal 31" xfId="47"/>
    <cellStyle name="Normal 32" xfId="48"/>
    <cellStyle name="Normal 33" xfId="49"/>
    <cellStyle name="Normal 34" xfId="50"/>
    <cellStyle name="Normal 35" xfId="51"/>
    <cellStyle name="Normal 36" xfId="52"/>
    <cellStyle name="Normal 37" xfId="53"/>
    <cellStyle name="Normal 38" xfId="54"/>
    <cellStyle name="Normal 39" xfId="55"/>
    <cellStyle name="Normal 4" xfId="56"/>
    <cellStyle name="Normal 40" xfId="57"/>
    <cellStyle name="Normal 41" xfId="58"/>
    <cellStyle name="Normal 41 2" xfId="59"/>
    <cellStyle name="Normal 42" xfId="60"/>
    <cellStyle name="Normal 5" xfId="61"/>
    <cellStyle name="Normal 6" xfId="62"/>
    <cellStyle name="Normal 7" xfId="63"/>
    <cellStyle name="Normal 8" xfId="64"/>
    <cellStyle name="Normal 9" xfId="65"/>
    <cellStyle name="Percent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</xdr:colOff>
      <xdr:row>1</xdr:row>
      <xdr:rowOff>88265</xdr:rowOff>
    </xdr:from>
    <xdr:to>
      <xdr:col>2</xdr:col>
      <xdr:colOff>288924</xdr:colOff>
      <xdr:row>1</xdr:row>
      <xdr:rowOff>88265</xdr:rowOff>
    </xdr:to>
    <xdr:cxnSp macro="">
      <xdr:nvCxnSpPr>
        <xdr:cNvPr id="2" name="Straight Connector 1"/>
        <xdr:cNvCxnSpPr/>
      </xdr:nvCxnSpPr>
      <xdr:spPr>
        <a:xfrm>
          <a:off x="422275" y="275590"/>
          <a:ext cx="19494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YEN/24.%20QUYET%20TOAN/Bieu%20mau%20quyet%20toan%20-2022-05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VAY - TRA NO 2021"/>
      <sheetName val="60-342 (3)"/>
      <sheetName val="60-342 dong"/>
      <sheetName val="61-342 "/>
      <sheetName val="61-342  dong"/>
      <sheetName val="50-31"/>
      <sheetName val="62-342 "/>
      <sheetName val="62-342 dong"/>
      <sheetName val="63-342"/>
      <sheetName val="64-342"/>
      <sheetName val="70-342 "/>
      <sheetName val="65-342 (GỬI KBNN ĐỐI CHIẾU) (2"/>
      <sheetName val="66-342"/>
      <sheetName val="67-342 "/>
      <sheetName val="68-432"/>
      <sheetName val="69-TTra"/>
      <sheetName val="69-342 "/>
      <sheetName val="48-31"/>
      <sheetName val="49-31"/>
      <sheetName val="51-31"/>
      <sheetName val="52-31"/>
      <sheetName val="53-31"/>
      <sheetName val="54-31"/>
      <sheetName val="55-31"/>
      <sheetName val="56-31"/>
      <sheetName val="57-31"/>
      <sheetName val="58-31"/>
      <sheetName val="59-31"/>
      <sheetName val="60-31"/>
      <sheetName val="Bieu 61-31"/>
      <sheetName val="62.31-ĐT"/>
      <sheetName val="62 Dong"/>
      <sheetName val="62 Trieu"/>
      <sheetName val="63-31"/>
      <sheetName val="64-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O27">
            <v>763561</v>
          </cell>
        </row>
        <row r="58">
          <cell r="H58">
            <v>130545.93866299999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">
          <cell r="D24">
            <v>7040487.3745900001</v>
          </cell>
        </row>
      </sheetData>
      <sheetData sheetId="20"/>
      <sheetData sheetId="21">
        <row r="11">
          <cell r="C11">
            <v>7433765</v>
          </cell>
        </row>
        <row r="49">
          <cell r="C49">
            <v>1800</v>
          </cell>
        </row>
        <row r="50">
          <cell r="C50">
            <v>411228</v>
          </cell>
        </row>
        <row r="51">
          <cell r="C51">
            <v>1155071</v>
          </cell>
        </row>
      </sheetData>
      <sheetData sheetId="22"/>
      <sheetData sheetId="23"/>
      <sheetData sheetId="24"/>
      <sheetData sheetId="25">
        <row r="65">
          <cell r="D65">
            <v>25501.351862</v>
          </cell>
        </row>
        <row r="66">
          <cell r="D66">
            <v>197871.40060300002</v>
          </cell>
        </row>
      </sheetData>
      <sheetData sheetId="26">
        <row r="65">
          <cell r="C65">
            <v>134263.267593</v>
          </cell>
          <cell r="J65">
            <v>94165.115441000002</v>
          </cell>
          <cell r="L65">
            <v>11634.038938</v>
          </cell>
        </row>
      </sheetData>
      <sheetData sheetId="27"/>
      <sheetData sheetId="28"/>
      <sheetData sheetId="29">
        <row r="12">
          <cell r="E12">
            <v>575671</v>
          </cell>
        </row>
      </sheetData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42"/>
  <sheetViews>
    <sheetView tabSelected="1" topLeftCell="A5" zoomScale="70" zoomScaleNormal="70" workbookViewId="0">
      <selection activeCell="AC16" sqref="A16:AC135"/>
    </sheetView>
  </sheetViews>
  <sheetFormatPr defaultRowHeight="12.75" x14ac:dyDescent="0.2"/>
  <cols>
    <col min="1" max="1" width="4.7109375" style="42" bestFit="1" customWidth="1"/>
    <col min="2" max="2" width="27.7109375" style="8" customWidth="1"/>
    <col min="3" max="3" width="12.42578125" style="8" customWidth="1"/>
    <col min="4" max="4" width="11.85546875" style="8" customWidth="1"/>
    <col min="5" max="5" width="11.7109375" style="8" customWidth="1"/>
    <col min="6" max="6" width="8.140625" style="8" customWidth="1"/>
    <col min="7" max="7" width="6.5703125" style="8" customWidth="1"/>
    <col min="8" max="11" width="8.140625" style="8" customWidth="1"/>
    <col min="12" max="12" width="13" style="8" customWidth="1"/>
    <col min="13" max="13" width="10.85546875" style="8" customWidth="1"/>
    <col min="14" max="14" width="10.7109375" style="8" customWidth="1"/>
    <col min="15" max="18" width="8.28515625" style="8" customWidth="1"/>
    <col min="19" max="19" width="7" style="8" customWidth="1"/>
    <col min="20" max="20" width="11.140625" style="8" customWidth="1"/>
    <col min="21" max="21" width="6.7109375" style="8" customWidth="1"/>
    <col min="22" max="22" width="6.85546875" style="8" customWidth="1"/>
    <col min="23" max="24" width="5.42578125" style="8" customWidth="1"/>
    <col min="25" max="25" width="5" style="8" customWidth="1"/>
    <col min="26" max="29" width="5.42578125" style="8" customWidth="1"/>
    <col min="30" max="30" width="2.85546875" style="8" customWidth="1"/>
    <col min="31" max="16384" width="9.140625" style="8"/>
  </cols>
  <sheetData>
    <row r="1" spans="1:254" s="1" customFormat="1" ht="15" customHeight="1" x14ac:dyDescent="0.25">
      <c r="A1" s="7" t="s">
        <v>57</v>
      </c>
      <c r="B1" s="7"/>
      <c r="C1" s="7"/>
      <c r="D1" s="7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2" t="s">
        <v>11</v>
      </c>
      <c r="Y1" s="52"/>
      <c r="Z1" s="52"/>
      <c r="AA1" s="52"/>
      <c r="AB1" s="52"/>
      <c r="AC1" s="5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" customFormat="1" ht="15" x14ac:dyDescent="0.25">
      <c r="A2" s="6"/>
      <c r="B2" s="3"/>
      <c r="C2" s="3"/>
      <c r="D2" s="3"/>
      <c r="E2" s="2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1" customFormat="1" ht="18.75" x14ac:dyDescent="0.25">
      <c r="A3" s="50" t="s">
        <v>107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1" customFormat="1" ht="18.75" x14ac:dyDescent="0.25">
      <c r="A4" s="51" t="s">
        <v>106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254" x14ac:dyDescent="0.2">
      <c r="A6" s="8"/>
      <c r="B6" s="9"/>
      <c r="C6" s="9"/>
      <c r="D6" s="10"/>
      <c r="E6" s="11"/>
      <c r="F6" s="9"/>
      <c r="G6" s="9"/>
      <c r="H6" s="9"/>
      <c r="I6" s="9"/>
      <c r="J6" s="9"/>
      <c r="K6" s="9"/>
      <c r="L6" s="11"/>
      <c r="M6" s="12"/>
      <c r="N6" s="11"/>
      <c r="O6" s="9"/>
      <c r="P6" s="9"/>
      <c r="Q6" s="9"/>
      <c r="R6" s="9"/>
      <c r="S6" s="9"/>
      <c r="T6" s="11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254" x14ac:dyDescent="0.2">
      <c r="A7" s="13"/>
      <c r="B7" s="14"/>
      <c r="C7" s="15"/>
      <c r="D7" s="16"/>
      <c r="E7" s="17"/>
      <c r="F7" s="15"/>
      <c r="G7" s="18"/>
      <c r="H7" s="18"/>
      <c r="I7" s="18"/>
      <c r="J7" s="18"/>
      <c r="K7" s="18"/>
      <c r="L7" s="15"/>
      <c r="M7" s="19"/>
      <c r="N7" s="15"/>
      <c r="O7" s="19"/>
      <c r="P7" s="18"/>
      <c r="Q7" s="19"/>
      <c r="R7" s="18"/>
      <c r="S7" s="18"/>
      <c r="T7" s="15"/>
      <c r="U7" s="18"/>
      <c r="V7" s="18"/>
      <c r="W7" s="18"/>
      <c r="X7" s="18"/>
      <c r="Y7" s="18"/>
      <c r="Z7" s="18"/>
      <c r="AA7" s="9" t="s">
        <v>108</v>
      </c>
      <c r="AB7" s="18"/>
      <c r="AC7" s="18"/>
      <c r="AD7" s="18"/>
    </row>
    <row r="8" spans="1:254" x14ac:dyDescent="0.2">
      <c r="A8" s="55" t="s">
        <v>0</v>
      </c>
      <c r="B8" s="55" t="s">
        <v>13</v>
      </c>
      <c r="C8" s="57" t="s">
        <v>14</v>
      </c>
      <c r="D8" s="71"/>
      <c r="E8" s="71"/>
      <c r="F8" s="71"/>
      <c r="G8" s="71"/>
      <c r="H8" s="71"/>
      <c r="I8" s="71"/>
      <c r="J8" s="71"/>
      <c r="K8" s="72"/>
      <c r="L8" s="57" t="s">
        <v>15</v>
      </c>
      <c r="M8" s="71"/>
      <c r="N8" s="71"/>
      <c r="O8" s="71"/>
      <c r="P8" s="71"/>
      <c r="Q8" s="71"/>
      <c r="R8" s="71"/>
      <c r="S8" s="71"/>
      <c r="T8" s="72"/>
      <c r="U8" s="60" t="s">
        <v>16</v>
      </c>
      <c r="V8" s="61"/>
      <c r="W8" s="61"/>
      <c r="X8" s="61"/>
      <c r="Y8" s="61"/>
      <c r="Z8" s="61"/>
      <c r="AA8" s="61"/>
      <c r="AB8" s="61"/>
      <c r="AC8" s="62"/>
    </row>
    <row r="9" spans="1:254" x14ac:dyDescent="0.2">
      <c r="A9" s="70"/>
      <c r="B9" s="70"/>
      <c r="C9" s="58"/>
      <c r="D9" s="73"/>
      <c r="E9" s="73"/>
      <c r="F9" s="73"/>
      <c r="G9" s="73"/>
      <c r="H9" s="73"/>
      <c r="I9" s="73"/>
      <c r="J9" s="73"/>
      <c r="K9" s="74"/>
      <c r="L9" s="58"/>
      <c r="M9" s="73"/>
      <c r="N9" s="73"/>
      <c r="O9" s="73"/>
      <c r="P9" s="73"/>
      <c r="Q9" s="73"/>
      <c r="R9" s="73"/>
      <c r="S9" s="73"/>
      <c r="T9" s="74"/>
      <c r="U9" s="63"/>
      <c r="V9" s="64"/>
      <c r="W9" s="64"/>
      <c r="X9" s="64"/>
      <c r="Y9" s="64"/>
      <c r="Z9" s="64"/>
      <c r="AA9" s="64"/>
      <c r="AB9" s="64"/>
      <c r="AC9" s="65"/>
    </row>
    <row r="10" spans="1:254" ht="35.25" customHeight="1" x14ac:dyDescent="0.2">
      <c r="A10" s="70"/>
      <c r="B10" s="70"/>
      <c r="C10" s="55" t="s">
        <v>17</v>
      </c>
      <c r="D10" s="55" t="s">
        <v>19</v>
      </c>
      <c r="E10" s="55" t="s">
        <v>51</v>
      </c>
      <c r="F10" s="55" t="s">
        <v>52</v>
      </c>
      <c r="G10" s="55" t="s">
        <v>53</v>
      </c>
      <c r="H10" s="57" t="s">
        <v>55</v>
      </c>
      <c r="I10" s="71"/>
      <c r="J10" s="72"/>
      <c r="K10" s="75" t="s">
        <v>54</v>
      </c>
      <c r="L10" s="55" t="s">
        <v>17</v>
      </c>
      <c r="M10" s="55" t="s">
        <v>19</v>
      </c>
      <c r="N10" s="55" t="s">
        <v>51</v>
      </c>
      <c r="O10" s="57" t="s">
        <v>52</v>
      </c>
      <c r="P10" s="55" t="s">
        <v>53</v>
      </c>
      <c r="Q10" s="57" t="s">
        <v>55</v>
      </c>
      <c r="R10" s="71"/>
      <c r="S10" s="72"/>
      <c r="T10" s="55" t="s">
        <v>54</v>
      </c>
      <c r="U10" s="53" t="s">
        <v>17</v>
      </c>
      <c r="V10" s="53" t="s">
        <v>19</v>
      </c>
      <c r="W10" s="53" t="s">
        <v>51</v>
      </c>
      <c r="X10" s="53" t="s">
        <v>52</v>
      </c>
      <c r="Y10" s="53" t="s">
        <v>53</v>
      </c>
      <c r="Z10" s="60" t="s">
        <v>55</v>
      </c>
      <c r="AA10" s="61"/>
      <c r="AB10" s="62"/>
      <c r="AC10" s="66" t="s">
        <v>54</v>
      </c>
    </row>
    <row r="11" spans="1:254" ht="35.25" customHeight="1" x14ac:dyDescent="0.2">
      <c r="A11" s="70"/>
      <c r="B11" s="70"/>
      <c r="C11" s="70"/>
      <c r="D11" s="70"/>
      <c r="E11" s="70"/>
      <c r="F11" s="70"/>
      <c r="G11" s="70"/>
      <c r="H11" s="58"/>
      <c r="I11" s="73"/>
      <c r="J11" s="74"/>
      <c r="K11" s="76"/>
      <c r="L11" s="70"/>
      <c r="M11" s="70"/>
      <c r="N11" s="70"/>
      <c r="O11" s="69"/>
      <c r="P11" s="70"/>
      <c r="Q11" s="58"/>
      <c r="R11" s="73"/>
      <c r="S11" s="74"/>
      <c r="T11" s="70"/>
      <c r="U11" s="59"/>
      <c r="V11" s="59"/>
      <c r="W11" s="59"/>
      <c r="X11" s="59"/>
      <c r="Y11" s="59"/>
      <c r="Z11" s="63"/>
      <c r="AA11" s="64"/>
      <c r="AB11" s="65"/>
      <c r="AC11" s="67"/>
    </row>
    <row r="12" spans="1:254" ht="35.25" customHeight="1" x14ac:dyDescent="0.2">
      <c r="A12" s="70"/>
      <c r="B12" s="70"/>
      <c r="C12" s="70"/>
      <c r="D12" s="70"/>
      <c r="E12" s="70"/>
      <c r="F12" s="70"/>
      <c r="G12" s="70"/>
      <c r="H12" s="55" t="s">
        <v>17</v>
      </c>
      <c r="I12" s="55" t="s">
        <v>3</v>
      </c>
      <c r="J12" s="55" t="s">
        <v>4</v>
      </c>
      <c r="K12" s="76"/>
      <c r="L12" s="70"/>
      <c r="M12" s="70"/>
      <c r="N12" s="70"/>
      <c r="O12" s="69"/>
      <c r="P12" s="70"/>
      <c r="Q12" s="55" t="s">
        <v>17</v>
      </c>
      <c r="R12" s="55" t="s">
        <v>3</v>
      </c>
      <c r="S12" s="55" t="s">
        <v>4</v>
      </c>
      <c r="T12" s="70"/>
      <c r="U12" s="59"/>
      <c r="V12" s="59"/>
      <c r="W12" s="59"/>
      <c r="X12" s="59"/>
      <c r="Y12" s="59"/>
      <c r="Z12" s="53" t="s">
        <v>17</v>
      </c>
      <c r="AA12" s="53" t="s">
        <v>3</v>
      </c>
      <c r="AB12" s="53" t="s">
        <v>4</v>
      </c>
      <c r="AC12" s="67"/>
    </row>
    <row r="13" spans="1:254" ht="35.25" customHeight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77"/>
      <c r="L13" s="56"/>
      <c r="M13" s="56"/>
      <c r="N13" s="56"/>
      <c r="O13" s="58"/>
      <c r="P13" s="56"/>
      <c r="Q13" s="56"/>
      <c r="R13" s="56"/>
      <c r="S13" s="56"/>
      <c r="T13" s="56"/>
      <c r="U13" s="54"/>
      <c r="V13" s="54"/>
      <c r="W13" s="54"/>
      <c r="X13" s="54"/>
      <c r="Y13" s="54"/>
      <c r="Z13" s="54"/>
      <c r="AA13" s="54"/>
      <c r="AB13" s="54"/>
      <c r="AC13" s="68"/>
    </row>
    <row r="14" spans="1:254" s="20" customFormat="1" x14ac:dyDescent="0.25">
      <c r="A14" s="55" t="s">
        <v>1</v>
      </c>
      <c r="B14" s="55" t="s">
        <v>2</v>
      </c>
      <c r="C14" s="55" t="s">
        <v>58</v>
      </c>
      <c r="D14" s="55" t="s">
        <v>59</v>
      </c>
      <c r="E14" s="55" t="s">
        <v>60</v>
      </c>
      <c r="F14" s="55" t="s">
        <v>61</v>
      </c>
      <c r="G14" s="55" t="s">
        <v>62</v>
      </c>
      <c r="H14" s="55" t="s">
        <v>63</v>
      </c>
      <c r="I14" s="55" t="s">
        <v>64</v>
      </c>
      <c r="J14" s="55" t="s">
        <v>65</v>
      </c>
      <c r="K14" s="55" t="s">
        <v>66</v>
      </c>
      <c r="L14" s="55" t="s">
        <v>67</v>
      </c>
      <c r="M14" s="55" t="s">
        <v>68</v>
      </c>
      <c r="N14" s="55" t="s">
        <v>69</v>
      </c>
      <c r="O14" s="57" t="s">
        <v>70</v>
      </c>
      <c r="P14" s="55" t="s">
        <v>71</v>
      </c>
      <c r="Q14" s="55" t="s">
        <v>72</v>
      </c>
      <c r="R14" s="55" t="s">
        <v>73</v>
      </c>
      <c r="S14" s="55" t="s">
        <v>74</v>
      </c>
      <c r="T14" s="55" t="s">
        <v>75</v>
      </c>
      <c r="U14" s="53" t="s">
        <v>76</v>
      </c>
      <c r="V14" s="53" t="s">
        <v>77</v>
      </c>
      <c r="W14" s="53" t="s">
        <v>78</v>
      </c>
      <c r="X14" s="53" t="s">
        <v>79</v>
      </c>
      <c r="Y14" s="53" t="s">
        <v>80</v>
      </c>
      <c r="Z14" s="53" t="s">
        <v>81</v>
      </c>
      <c r="AA14" s="53" t="s">
        <v>82</v>
      </c>
      <c r="AB14" s="53" t="s">
        <v>83</v>
      </c>
      <c r="AC14" s="53" t="s">
        <v>84</v>
      </c>
    </row>
    <row r="15" spans="1:254" s="20" customFormat="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8"/>
      <c r="P15" s="56"/>
      <c r="Q15" s="56"/>
      <c r="R15" s="56"/>
      <c r="S15" s="56"/>
      <c r="T15" s="56"/>
      <c r="U15" s="54"/>
      <c r="V15" s="54"/>
      <c r="W15" s="54"/>
      <c r="X15" s="54"/>
      <c r="Y15" s="54"/>
      <c r="Z15" s="54"/>
      <c r="AA15" s="54"/>
      <c r="AB15" s="54"/>
      <c r="AC15" s="54"/>
    </row>
    <row r="16" spans="1:254" s="21" customFormat="1" x14ac:dyDescent="0.2">
      <c r="A16" s="44"/>
      <c r="B16" s="45" t="s">
        <v>17</v>
      </c>
      <c r="C16" s="46">
        <f>C17+C128+C129+C130+C131+C119+C132+C133</f>
        <v>15131769.267593</v>
      </c>
      <c r="D16" s="46">
        <f>D17+D128+D129+D130+D131+D119</f>
        <v>9515759</v>
      </c>
      <c r="E16" s="46">
        <f>E17+E128+E129+E130+E131+E119</f>
        <v>4548847</v>
      </c>
      <c r="F16" s="46">
        <f>F17+F128+F129+F130+F131+F119</f>
        <v>0</v>
      </c>
      <c r="G16" s="46"/>
      <c r="H16" s="46">
        <f>H17+H128+H129+H130+H131+H119</f>
        <v>0</v>
      </c>
      <c r="I16" s="46"/>
      <c r="J16" s="46">
        <f>J17+J128+J129+J130+J131+J119</f>
        <v>0</v>
      </c>
      <c r="K16" s="46"/>
      <c r="L16" s="46">
        <f>L17+L128+L129+L130+L131+L119+L132+L134+8</f>
        <v>34830513.071122006</v>
      </c>
      <c r="M16" s="46">
        <f>M17+M128+M129+M130+M131</f>
        <v>6631015.9682339989</v>
      </c>
      <c r="N16" s="46">
        <f>N17+N128+N129+N130+N131</f>
        <v>3643774.2934329999</v>
      </c>
      <c r="O16" s="46">
        <f>O131</f>
        <v>0</v>
      </c>
      <c r="P16" s="46"/>
      <c r="Q16" s="46">
        <f>Q17+Q128+Q129+Q130+Q131+Q119</f>
        <v>8269</v>
      </c>
      <c r="R16" s="46"/>
      <c r="S16" s="46">
        <f>S17+S128+S129+S130+S131+S119</f>
        <v>8269</v>
      </c>
      <c r="T16" s="46">
        <f>T17+T128+T129+T130+T131+T119</f>
        <v>11500676.248101002</v>
      </c>
      <c r="U16" s="47">
        <f t="shared" ref="U16:W17" si="0">L16/C16</f>
        <v>2.3018136514754346</v>
      </c>
      <c r="V16" s="47">
        <f t="shared" si="0"/>
        <v>0.69684572383915977</v>
      </c>
      <c r="W16" s="47">
        <f t="shared" si="0"/>
        <v>0.80103250195774878</v>
      </c>
      <c r="X16" s="47"/>
      <c r="Y16" s="47"/>
      <c r="Z16" s="47"/>
      <c r="AA16" s="47"/>
      <c r="AB16" s="47"/>
      <c r="AC16" s="47"/>
    </row>
    <row r="17" spans="1:29" s="22" customFormat="1" x14ac:dyDescent="0.25">
      <c r="A17" s="32" t="s">
        <v>7</v>
      </c>
      <c r="B17" s="37" t="s">
        <v>56</v>
      </c>
      <c r="C17" s="34">
        <f>SUM(C18:C117)</f>
        <v>4993343.2675930001</v>
      </c>
      <c r="D17" s="34">
        <f>SUM(D18:D118)</f>
        <v>8632198</v>
      </c>
      <c r="E17" s="34">
        <f>SUM(E18:E117)</f>
        <v>3138975</v>
      </c>
      <c r="F17" s="34"/>
      <c r="G17" s="34"/>
      <c r="H17" s="34">
        <f>SUM(H18:H117)</f>
        <v>0</v>
      </c>
      <c r="I17" s="34"/>
      <c r="J17" s="34">
        <f>SUM(J18:J117)</f>
        <v>0</v>
      </c>
      <c r="K17" s="34"/>
      <c r="L17" s="34">
        <f>SUM(L18:L118)</f>
        <v>16156995.509768004</v>
      </c>
      <c r="M17" s="34">
        <f>SUM(M18:M118)</f>
        <v>6631015.9682339989</v>
      </c>
      <c r="N17" s="34">
        <f>SUM(N18:N127)</f>
        <v>3643774.2934329999</v>
      </c>
      <c r="O17" s="34"/>
      <c r="P17" s="34"/>
      <c r="Q17" s="34">
        <f>SUM(Q18:Q127)</f>
        <v>8269</v>
      </c>
      <c r="R17" s="34"/>
      <c r="S17" s="34">
        <f>SUM(S18:S127)</f>
        <v>8269</v>
      </c>
      <c r="T17" s="34">
        <f>SUM(T18:T118)+8</f>
        <v>5873944.2481010016</v>
      </c>
      <c r="U17" s="48">
        <f t="shared" si="0"/>
        <v>3.2357069490150132</v>
      </c>
      <c r="V17" s="48">
        <f t="shared" si="0"/>
        <v>0.76817236678699896</v>
      </c>
      <c r="W17" s="48">
        <f t="shared" si="0"/>
        <v>1.1608166020541737</v>
      </c>
      <c r="X17" s="48"/>
      <c r="Y17" s="48"/>
      <c r="Z17" s="48"/>
      <c r="AA17" s="48"/>
      <c r="AB17" s="48"/>
      <c r="AC17" s="48"/>
    </row>
    <row r="18" spans="1:29" s="20" customFormat="1" x14ac:dyDescent="0.25">
      <c r="A18" s="24">
        <v>1</v>
      </c>
      <c r="B18" s="25" t="s">
        <v>20</v>
      </c>
      <c r="C18" s="26">
        <f t="shared" ref="C18:C71" si="1">D18+E18+F18+G18+H18+K18</f>
        <v>21836</v>
      </c>
      <c r="D18" s="26"/>
      <c r="E18" s="27">
        <v>21836</v>
      </c>
      <c r="F18" s="26"/>
      <c r="G18" s="26"/>
      <c r="H18" s="26"/>
      <c r="I18" s="26"/>
      <c r="J18" s="26"/>
      <c r="K18" s="26"/>
      <c r="L18" s="26">
        <f>SUM(M18:Q18)+T18</f>
        <v>19387</v>
      </c>
      <c r="M18" s="26"/>
      <c r="N18" s="26">
        <v>18925</v>
      </c>
      <c r="O18" s="26"/>
      <c r="P18" s="26"/>
      <c r="Q18" s="26">
        <f>R18+S18</f>
        <v>0</v>
      </c>
      <c r="R18" s="26"/>
      <c r="S18" s="26"/>
      <c r="T18" s="26">
        <v>462</v>
      </c>
      <c r="U18" s="23">
        <f>L18/C18</f>
        <v>0.8878457592965745</v>
      </c>
      <c r="V18" s="23"/>
      <c r="W18" s="23">
        <f>N18/E18</f>
        <v>0.86668803810221651</v>
      </c>
      <c r="X18" s="23"/>
      <c r="Y18" s="23"/>
      <c r="Z18" s="23"/>
      <c r="AA18" s="23"/>
      <c r="AB18" s="23"/>
      <c r="AC18" s="23"/>
    </row>
    <row r="19" spans="1:29" s="20" customFormat="1" x14ac:dyDescent="0.25">
      <c r="A19" s="24">
        <v>2</v>
      </c>
      <c r="B19" s="25" t="s">
        <v>109</v>
      </c>
      <c r="C19" s="26">
        <f t="shared" si="1"/>
        <v>26033</v>
      </c>
      <c r="D19" s="26"/>
      <c r="E19" s="27">
        <v>26033</v>
      </c>
      <c r="F19" s="26"/>
      <c r="G19" s="26"/>
      <c r="H19" s="26"/>
      <c r="I19" s="26"/>
      <c r="J19" s="26"/>
      <c r="K19" s="26"/>
      <c r="L19" s="26">
        <f t="shared" ref="L19:L32" si="2">SUM(M19:Q19)+T19</f>
        <v>30495</v>
      </c>
      <c r="M19" s="26"/>
      <c r="N19" s="26">
        <v>28338</v>
      </c>
      <c r="O19" s="26"/>
      <c r="P19" s="26"/>
      <c r="Q19" s="26">
        <f>R19+S19</f>
        <v>0</v>
      </c>
      <c r="R19" s="26"/>
      <c r="S19" s="26"/>
      <c r="T19" s="26">
        <v>2157</v>
      </c>
      <c r="U19" s="23">
        <f t="shared" ref="U19:V71" si="3">L19/C19</f>
        <v>1.1713978412015518</v>
      </c>
      <c r="V19" s="23"/>
      <c r="W19" s="23">
        <f t="shared" ref="W19:W71" si="4">N19/E19</f>
        <v>1.0885414666000846</v>
      </c>
      <c r="X19" s="23"/>
      <c r="Y19" s="23"/>
      <c r="Z19" s="23"/>
      <c r="AA19" s="23"/>
      <c r="AB19" s="23"/>
      <c r="AC19" s="23"/>
    </row>
    <row r="20" spans="1:29" s="20" customFormat="1" x14ac:dyDescent="0.25">
      <c r="A20" s="24">
        <v>3</v>
      </c>
      <c r="B20" s="25" t="s">
        <v>31</v>
      </c>
      <c r="C20" s="26">
        <f t="shared" si="1"/>
        <v>4443</v>
      </c>
      <c r="D20" s="26"/>
      <c r="E20" s="27">
        <v>4443</v>
      </c>
      <c r="F20" s="26"/>
      <c r="G20" s="26"/>
      <c r="H20" s="26"/>
      <c r="I20" s="26"/>
      <c r="J20" s="26"/>
      <c r="K20" s="26"/>
      <c r="L20" s="26">
        <f t="shared" si="2"/>
        <v>4616</v>
      </c>
      <c r="M20" s="26"/>
      <c r="N20" s="26">
        <v>4127</v>
      </c>
      <c r="O20" s="26"/>
      <c r="P20" s="26"/>
      <c r="Q20" s="26">
        <f t="shared" ref="Q20:Q69" si="5">R20+S20</f>
        <v>0</v>
      </c>
      <c r="R20" s="26"/>
      <c r="S20" s="26"/>
      <c r="T20" s="26">
        <v>489</v>
      </c>
      <c r="U20" s="23">
        <f t="shared" si="3"/>
        <v>1.0389376547377898</v>
      </c>
      <c r="V20" s="23"/>
      <c r="W20" s="23">
        <f t="shared" si="4"/>
        <v>0.928876884987621</v>
      </c>
      <c r="X20" s="23"/>
      <c r="Y20" s="23"/>
      <c r="Z20" s="23"/>
      <c r="AA20" s="23"/>
      <c r="AB20" s="23"/>
      <c r="AC20" s="23"/>
    </row>
    <row r="21" spans="1:29" s="20" customFormat="1" ht="25.5" x14ac:dyDescent="0.25">
      <c r="A21" s="24">
        <v>4</v>
      </c>
      <c r="B21" s="25" t="s">
        <v>29</v>
      </c>
      <c r="C21" s="26">
        <f t="shared" si="1"/>
        <v>239735</v>
      </c>
      <c r="D21" s="26"/>
      <c r="E21" s="27">
        <v>239735</v>
      </c>
      <c r="F21" s="26"/>
      <c r="G21" s="26"/>
      <c r="H21" s="26"/>
      <c r="I21" s="26"/>
      <c r="J21" s="26"/>
      <c r="K21" s="26"/>
      <c r="L21" s="26">
        <f t="shared" si="2"/>
        <v>231153</v>
      </c>
      <c r="M21" s="26"/>
      <c r="N21" s="26">
        <v>220125</v>
      </c>
      <c r="O21" s="26"/>
      <c r="P21" s="26"/>
      <c r="Q21" s="26">
        <f t="shared" si="5"/>
        <v>2317</v>
      </c>
      <c r="R21" s="26"/>
      <c r="S21" s="26">
        <v>2317</v>
      </c>
      <c r="T21" s="26">
        <v>8711</v>
      </c>
      <c r="U21" s="23">
        <f t="shared" si="3"/>
        <v>0.96420213986276515</v>
      </c>
      <c r="V21" s="23"/>
      <c r="W21" s="23">
        <f t="shared" si="4"/>
        <v>0.91820134732100023</v>
      </c>
      <c r="X21" s="23"/>
      <c r="Y21" s="23"/>
      <c r="Z21" s="23"/>
      <c r="AA21" s="23"/>
      <c r="AB21" s="23"/>
      <c r="AC21" s="23"/>
    </row>
    <row r="22" spans="1:29" s="20" customFormat="1" x14ac:dyDescent="0.25">
      <c r="A22" s="24">
        <v>5</v>
      </c>
      <c r="B22" s="25" t="s">
        <v>110</v>
      </c>
      <c r="C22" s="26">
        <f t="shared" si="1"/>
        <v>43664</v>
      </c>
      <c r="D22" s="26">
        <v>32000</v>
      </c>
      <c r="E22" s="27">
        <v>11664</v>
      </c>
      <c r="F22" s="26"/>
      <c r="G22" s="26"/>
      <c r="H22" s="26"/>
      <c r="I22" s="26"/>
      <c r="J22" s="26"/>
      <c r="K22" s="26"/>
      <c r="L22" s="26">
        <f t="shared" si="2"/>
        <v>37286.894</v>
      </c>
      <c r="M22" s="26">
        <v>25485.894</v>
      </c>
      <c r="N22" s="26">
        <v>11227</v>
      </c>
      <c r="O22" s="26"/>
      <c r="P22" s="26"/>
      <c r="Q22" s="26">
        <f t="shared" si="5"/>
        <v>0</v>
      </c>
      <c r="R22" s="26"/>
      <c r="S22" s="26"/>
      <c r="T22" s="26">
        <v>574</v>
      </c>
      <c r="U22" s="23">
        <f t="shared" si="3"/>
        <v>0.85395048552583364</v>
      </c>
      <c r="V22" s="23">
        <f>M22/D22</f>
        <v>0.79643418750000006</v>
      </c>
      <c r="W22" s="23">
        <f t="shared" si="4"/>
        <v>0.96253429355281206</v>
      </c>
      <c r="X22" s="23"/>
      <c r="Y22" s="23"/>
      <c r="Z22" s="23"/>
      <c r="AA22" s="23"/>
      <c r="AB22" s="23"/>
      <c r="AC22" s="23"/>
    </row>
    <row r="23" spans="1:29" s="20" customFormat="1" x14ac:dyDescent="0.25">
      <c r="A23" s="24">
        <v>6</v>
      </c>
      <c r="B23" s="25" t="s">
        <v>30</v>
      </c>
      <c r="C23" s="26">
        <f t="shared" si="1"/>
        <v>12288</v>
      </c>
      <c r="D23" s="26"/>
      <c r="E23" s="27">
        <v>12288</v>
      </c>
      <c r="F23" s="26"/>
      <c r="G23" s="26"/>
      <c r="H23" s="26"/>
      <c r="I23" s="26"/>
      <c r="J23" s="26"/>
      <c r="K23" s="26"/>
      <c r="L23" s="26">
        <f t="shared" si="2"/>
        <v>11486</v>
      </c>
      <c r="M23" s="26"/>
      <c r="N23" s="26">
        <v>10211</v>
      </c>
      <c r="O23" s="26"/>
      <c r="P23" s="26"/>
      <c r="Q23" s="26">
        <f t="shared" si="5"/>
        <v>0</v>
      </c>
      <c r="R23" s="26"/>
      <c r="S23" s="26">
        <v>0</v>
      </c>
      <c r="T23" s="26">
        <v>1275</v>
      </c>
      <c r="U23" s="23">
        <f t="shared" si="3"/>
        <v>0.93473307291666663</v>
      </c>
      <c r="V23" s="23"/>
      <c r="W23" s="23">
        <f t="shared" si="4"/>
        <v>0.83097330729166663</v>
      </c>
      <c r="X23" s="23"/>
      <c r="Y23" s="23"/>
      <c r="Z23" s="23"/>
      <c r="AA23" s="23"/>
      <c r="AB23" s="23"/>
      <c r="AC23" s="23"/>
    </row>
    <row r="24" spans="1:29" s="20" customFormat="1" x14ac:dyDescent="0.25">
      <c r="A24" s="24">
        <v>7</v>
      </c>
      <c r="B24" s="25" t="s">
        <v>21</v>
      </c>
      <c r="C24" s="26">
        <f t="shared" si="1"/>
        <v>34442</v>
      </c>
      <c r="D24" s="26"/>
      <c r="E24" s="27">
        <v>34442</v>
      </c>
      <c r="F24" s="26"/>
      <c r="G24" s="26"/>
      <c r="H24" s="26"/>
      <c r="I24" s="26"/>
      <c r="J24" s="26"/>
      <c r="K24" s="26"/>
      <c r="L24" s="26">
        <f t="shared" si="2"/>
        <v>28386</v>
      </c>
      <c r="M24" s="26"/>
      <c r="N24" s="26">
        <v>27226</v>
      </c>
      <c r="O24" s="26"/>
      <c r="P24" s="26"/>
      <c r="Q24" s="26">
        <f t="shared" si="5"/>
        <v>0</v>
      </c>
      <c r="R24" s="26"/>
      <c r="S24" s="26">
        <v>0</v>
      </c>
      <c r="T24" s="26">
        <v>1160</v>
      </c>
      <c r="U24" s="23">
        <f t="shared" si="3"/>
        <v>0.82416816677312588</v>
      </c>
      <c r="V24" s="23"/>
      <c r="W24" s="23">
        <f t="shared" si="4"/>
        <v>0.79048835723825561</v>
      </c>
      <c r="X24" s="23"/>
      <c r="Y24" s="23"/>
      <c r="Z24" s="23"/>
      <c r="AA24" s="23"/>
      <c r="AB24" s="23"/>
      <c r="AC24" s="23"/>
    </row>
    <row r="25" spans="1:29" s="20" customFormat="1" x14ac:dyDescent="0.25">
      <c r="A25" s="24">
        <v>8</v>
      </c>
      <c r="B25" s="25" t="s">
        <v>26</v>
      </c>
      <c r="C25" s="26">
        <f t="shared" si="1"/>
        <v>40133</v>
      </c>
      <c r="D25" s="26">
        <v>100</v>
      </c>
      <c r="E25" s="27">
        <v>40033</v>
      </c>
      <c r="F25" s="26"/>
      <c r="G25" s="26"/>
      <c r="H25" s="26"/>
      <c r="I25" s="26"/>
      <c r="J25" s="26"/>
      <c r="K25" s="26"/>
      <c r="L25" s="26">
        <f t="shared" si="2"/>
        <v>33032.464502000003</v>
      </c>
      <c r="M25" s="26">
        <v>4460.9645019999998</v>
      </c>
      <c r="N25" s="26">
        <v>28299</v>
      </c>
      <c r="O25" s="26"/>
      <c r="P25" s="26"/>
      <c r="Q25" s="26">
        <f t="shared" si="5"/>
        <v>0</v>
      </c>
      <c r="R25" s="26"/>
      <c r="S25" s="26"/>
      <c r="T25" s="26">
        <v>272.5</v>
      </c>
      <c r="U25" s="23">
        <f t="shared" si="3"/>
        <v>0.82307488854558597</v>
      </c>
      <c r="V25" s="23">
        <f t="shared" si="3"/>
        <v>44.609645019999995</v>
      </c>
      <c r="W25" s="23">
        <f t="shared" si="4"/>
        <v>0.7068918142532411</v>
      </c>
      <c r="X25" s="23"/>
      <c r="Y25" s="23"/>
      <c r="Z25" s="23"/>
      <c r="AA25" s="23"/>
      <c r="AB25" s="23"/>
      <c r="AC25" s="23"/>
    </row>
    <row r="26" spans="1:29" s="20" customFormat="1" ht="25.5" x14ac:dyDescent="0.25">
      <c r="A26" s="24">
        <v>9</v>
      </c>
      <c r="B26" s="25" t="s">
        <v>111</v>
      </c>
      <c r="C26" s="26">
        <f t="shared" si="1"/>
        <v>11406</v>
      </c>
      <c r="D26" s="26"/>
      <c r="E26" s="27">
        <v>11406</v>
      </c>
      <c r="F26" s="26"/>
      <c r="G26" s="26"/>
      <c r="H26" s="26"/>
      <c r="I26" s="26"/>
      <c r="J26" s="26"/>
      <c r="K26" s="26"/>
      <c r="L26" s="26">
        <f t="shared" si="2"/>
        <v>23648.9</v>
      </c>
      <c r="M26" s="26"/>
      <c r="N26" s="26">
        <v>11376</v>
      </c>
      <c r="O26" s="26"/>
      <c r="P26" s="26"/>
      <c r="Q26" s="26">
        <f t="shared" si="5"/>
        <v>0</v>
      </c>
      <c r="R26" s="26"/>
      <c r="S26" s="26"/>
      <c r="T26" s="26">
        <v>12272.9</v>
      </c>
      <c r="U26" s="23">
        <f t="shared" si="3"/>
        <v>2.0733736629843942</v>
      </c>
      <c r="V26" s="23"/>
      <c r="W26" s="23">
        <f t="shared" si="4"/>
        <v>0.99736980536559705</v>
      </c>
      <c r="X26" s="23"/>
      <c r="Y26" s="23"/>
      <c r="Z26" s="23"/>
      <c r="AA26" s="23"/>
      <c r="AB26" s="23"/>
      <c r="AC26" s="23"/>
    </row>
    <row r="27" spans="1:29" s="20" customFormat="1" x14ac:dyDescent="0.25">
      <c r="A27" s="24">
        <v>10</v>
      </c>
      <c r="B27" s="25" t="s">
        <v>27</v>
      </c>
      <c r="C27" s="26">
        <f t="shared" si="1"/>
        <v>19848</v>
      </c>
      <c r="D27" s="26"/>
      <c r="E27" s="27">
        <v>19848</v>
      </c>
      <c r="F27" s="26"/>
      <c r="G27" s="26"/>
      <c r="H27" s="26"/>
      <c r="I27" s="26"/>
      <c r="J27" s="26"/>
      <c r="K27" s="26"/>
      <c r="L27" s="26">
        <f t="shared" si="2"/>
        <v>17719</v>
      </c>
      <c r="M27" s="26"/>
      <c r="N27" s="26">
        <v>17390</v>
      </c>
      <c r="O27" s="26"/>
      <c r="P27" s="26"/>
      <c r="Q27" s="26">
        <f t="shared" si="5"/>
        <v>0</v>
      </c>
      <c r="R27" s="26"/>
      <c r="S27" s="26">
        <v>0</v>
      </c>
      <c r="T27" s="26">
        <v>329</v>
      </c>
      <c r="U27" s="23">
        <f t="shared" si="3"/>
        <v>0.89273478436114473</v>
      </c>
      <c r="V27" s="23"/>
      <c r="W27" s="23">
        <f t="shared" si="4"/>
        <v>0.87615880693268844</v>
      </c>
      <c r="X27" s="23"/>
      <c r="Y27" s="23"/>
      <c r="Z27" s="23"/>
      <c r="AA27" s="23"/>
      <c r="AB27" s="23"/>
      <c r="AC27" s="23"/>
    </row>
    <row r="28" spans="1:29" s="20" customFormat="1" x14ac:dyDescent="0.25">
      <c r="A28" s="24">
        <v>11</v>
      </c>
      <c r="B28" s="25" t="s">
        <v>33</v>
      </c>
      <c r="C28" s="26">
        <f t="shared" si="1"/>
        <v>406380</v>
      </c>
      <c r="D28" s="26">
        <v>11162</v>
      </c>
      <c r="E28" s="27">
        <v>395218</v>
      </c>
      <c r="F28" s="26"/>
      <c r="G28" s="26"/>
      <c r="H28" s="26"/>
      <c r="I28" s="26"/>
      <c r="J28" s="26"/>
      <c r="K28" s="26"/>
      <c r="L28" s="26">
        <f t="shared" si="2"/>
        <v>349962.90483499999</v>
      </c>
      <c r="M28" s="26">
        <v>5499.7058349999998</v>
      </c>
      <c r="N28" s="26">
        <v>343960</v>
      </c>
      <c r="O28" s="26"/>
      <c r="P28" s="26"/>
      <c r="Q28" s="26">
        <f t="shared" si="5"/>
        <v>0</v>
      </c>
      <c r="R28" s="26"/>
      <c r="S28" s="26"/>
      <c r="T28" s="26">
        <v>503.19900000000001</v>
      </c>
      <c r="U28" s="23">
        <f t="shared" si="3"/>
        <v>0.86117157545893008</v>
      </c>
      <c r="V28" s="23">
        <f t="shared" si="3"/>
        <v>0.49271688183121304</v>
      </c>
      <c r="W28" s="23">
        <f t="shared" si="4"/>
        <v>0.87030449018010314</v>
      </c>
      <c r="X28" s="23"/>
      <c r="Y28" s="23"/>
      <c r="Z28" s="23"/>
      <c r="AA28" s="23"/>
      <c r="AB28" s="23"/>
      <c r="AC28" s="23"/>
    </row>
    <row r="29" spans="1:29" s="20" customFormat="1" x14ac:dyDescent="0.25">
      <c r="A29" s="24">
        <v>12</v>
      </c>
      <c r="B29" s="25" t="s">
        <v>112</v>
      </c>
      <c r="C29" s="26">
        <f t="shared" si="1"/>
        <v>382109</v>
      </c>
      <c r="D29" s="26">
        <v>10932</v>
      </c>
      <c r="E29" s="27">
        <v>371177</v>
      </c>
      <c r="F29" s="26"/>
      <c r="G29" s="26"/>
      <c r="H29" s="26"/>
      <c r="I29" s="26"/>
      <c r="J29" s="26"/>
      <c r="K29" s="26"/>
      <c r="L29" s="26">
        <f t="shared" si="2"/>
        <v>301862.06336599996</v>
      </c>
      <c r="M29" s="26">
        <v>71304.604082999998</v>
      </c>
      <c r="N29" s="26">
        <v>220536</v>
      </c>
      <c r="O29" s="26"/>
      <c r="P29" s="26"/>
      <c r="Q29" s="26">
        <f t="shared" si="5"/>
        <v>0</v>
      </c>
      <c r="R29" s="26"/>
      <c r="S29" s="26"/>
      <c r="T29" s="26">
        <f>9783+238.459283</f>
        <v>10021.459283</v>
      </c>
      <c r="U29" s="23">
        <f t="shared" si="3"/>
        <v>0.7899894097391057</v>
      </c>
      <c r="V29" s="23">
        <f t="shared" si="3"/>
        <v>6.5225580024698129</v>
      </c>
      <c r="W29" s="23">
        <f t="shared" si="4"/>
        <v>0.59415319375931164</v>
      </c>
      <c r="X29" s="23"/>
      <c r="Y29" s="23"/>
      <c r="Z29" s="23"/>
      <c r="AA29" s="23"/>
      <c r="AB29" s="23"/>
      <c r="AC29" s="23"/>
    </row>
    <row r="30" spans="1:29" s="20" customFormat="1" x14ac:dyDescent="0.25">
      <c r="A30" s="24">
        <v>13</v>
      </c>
      <c r="B30" s="25" t="s">
        <v>23</v>
      </c>
      <c r="C30" s="26">
        <f t="shared" si="1"/>
        <v>645522</v>
      </c>
      <c r="D30" s="26">
        <v>241</v>
      </c>
      <c r="E30" s="27">
        <v>645281</v>
      </c>
      <c r="F30" s="26"/>
      <c r="G30" s="26"/>
      <c r="H30" s="26"/>
      <c r="I30" s="26"/>
      <c r="J30" s="26"/>
      <c r="K30" s="26"/>
      <c r="L30" s="26">
        <f t="shared" si="2"/>
        <v>614512.91599999997</v>
      </c>
      <c r="M30" s="26">
        <v>240.916</v>
      </c>
      <c r="N30" s="26">
        <v>595049</v>
      </c>
      <c r="O30" s="26"/>
      <c r="P30" s="26"/>
      <c r="Q30" s="26">
        <f t="shared" si="5"/>
        <v>0</v>
      </c>
      <c r="R30" s="26"/>
      <c r="S30" s="26"/>
      <c r="T30" s="26">
        <v>19223</v>
      </c>
      <c r="U30" s="23">
        <f t="shared" si="3"/>
        <v>0.95196277741114943</v>
      </c>
      <c r="V30" s="23">
        <f t="shared" si="3"/>
        <v>0.99965145228215768</v>
      </c>
      <c r="W30" s="23">
        <f t="shared" si="4"/>
        <v>0.92215484416866456</v>
      </c>
      <c r="X30" s="23"/>
      <c r="Y30" s="23"/>
      <c r="Z30" s="23"/>
      <c r="AA30" s="23"/>
      <c r="AB30" s="23"/>
      <c r="AC30" s="23"/>
    </row>
    <row r="31" spans="1:29" s="20" customFormat="1" x14ac:dyDescent="0.25">
      <c r="A31" s="24">
        <v>14</v>
      </c>
      <c r="B31" s="25" t="s">
        <v>18</v>
      </c>
      <c r="C31" s="26">
        <f t="shared" si="1"/>
        <v>401778</v>
      </c>
      <c r="D31" s="26">
        <v>62976</v>
      </c>
      <c r="E31" s="27">
        <v>338802</v>
      </c>
      <c r="F31" s="26"/>
      <c r="G31" s="26"/>
      <c r="H31" s="26"/>
      <c r="I31" s="26"/>
      <c r="J31" s="26"/>
      <c r="K31" s="26"/>
      <c r="L31" s="26">
        <f t="shared" si="2"/>
        <v>482414.64341899997</v>
      </c>
      <c r="M31" s="26">
        <v>18368.643419</v>
      </c>
      <c r="N31" s="26">
        <v>457886</v>
      </c>
      <c r="O31" s="26"/>
      <c r="P31" s="26"/>
      <c r="Q31" s="26">
        <f t="shared" si="5"/>
        <v>0</v>
      </c>
      <c r="R31" s="26"/>
      <c r="S31" s="26"/>
      <c r="T31" s="26">
        <v>6160</v>
      </c>
      <c r="U31" s="23">
        <f t="shared" si="3"/>
        <v>1.2006994992732305</v>
      </c>
      <c r="V31" s="23">
        <f t="shared" si="3"/>
        <v>0.29167688355881605</v>
      </c>
      <c r="W31" s="23">
        <f t="shared" si="4"/>
        <v>1.3514855284207294</v>
      </c>
      <c r="X31" s="23"/>
      <c r="Y31" s="23"/>
      <c r="Z31" s="23"/>
      <c r="AA31" s="23"/>
      <c r="AB31" s="23"/>
      <c r="AC31" s="23"/>
    </row>
    <row r="32" spans="1:29" s="20" customFormat="1" ht="25.5" x14ac:dyDescent="0.25">
      <c r="A32" s="24">
        <v>15</v>
      </c>
      <c r="B32" s="25" t="s">
        <v>25</v>
      </c>
      <c r="C32" s="26">
        <f t="shared" si="1"/>
        <v>348407</v>
      </c>
      <c r="D32" s="26">
        <v>92962</v>
      </c>
      <c r="E32" s="27">
        <v>255445</v>
      </c>
      <c r="F32" s="26"/>
      <c r="G32" s="26"/>
      <c r="H32" s="26"/>
      <c r="I32" s="26"/>
      <c r="J32" s="26"/>
      <c r="K32" s="26"/>
      <c r="L32" s="26">
        <f t="shared" si="2"/>
        <v>344693.12207099999</v>
      </c>
      <c r="M32" s="26">
        <v>118198.329071</v>
      </c>
      <c r="N32" s="26">
        <v>219895</v>
      </c>
      <c r="O32" s="26"/>
      <c r="P32" s="26"/>
      <c r="Q32" s="26">
        <f t="shared" si="5"/>
        <v>850</v>
      </c>
      <c r="R32" s="26"/>
      <c r="S32" s="26">
        <v>850</v>
      </c>
      <c r="T32" s="26">
        <f>2232+3517.793</f>
        <v>5749.7929999999997</v>
      </c>
      <c r="U32" s="23">
        <f t="shared" si="3"/>
        <v>0.98934040381220811</v>
      </c>
      <c r="V32" s="23">
        <f t="shared" si="3"/>
        <v>1.2714693000473312</v>
      </c>
      <c r="W32" s="23">
        <f t="shared" si="4"/>
        <v>0.86083109867094676</v>
      </c>
      <c r="X32" s="23"/>
      <c r="Y32" s="23"/>
      <c r="Z32" s="23"/>
      <c r="AA32" s="23"/>
      <c r="AB32" s="23"/>
      <c r="AC32" s="23"/>
    </row>
    <row r="33" spans="1:29" s="20" customFormat="1" x14ac:dyDescent="0.25">
      <c r="A33" s="24">
        <v>16</v>
      </c>
      <c r="B33" s="25" t="s">
        <v>113</v>
      </c>
      <c r="C33" s="26">
        <f t="shared" si="1"/>
        <v>223316</v>
      </c>
      <c r="D33" s="26">
        <v>57143</v>
      </c>
      <c r="E33" s="27">
        <v>166173</v>
      </c>
      <c r="F33" s="26"/>
      <c r="G33" s="26"/>
      <c r="H33" s="26"/>
      <c r="I33" s="26"/>
      <c r="J33" s="26"/>
      <c r="K33" s="26"/>
      <c r="L33" s="26">
        <f t="shared" ref="L33:L90" si="6">SUM(M33:Q33)+T33</f>
        <v>309783.14137999999</v>
      </c>
      <c r="M33" s="26">
        <v>94714.141380000001</v>
      </c>
      <c r="N33" s="26">
        <v>212689</v>
      </c>
      <c r="O33" s="26"/>
      <c r="P33" s="26"/>
      <c r="Q33" s="26">
        <f t="shared" si="5"/>
        <v>0</v>
      </c>
      <c r="R33" s="26"/>
      <c r="S33" s="26"/>
      <c r="T33" s="26">
        <v>2380</v>
      </c>
      <c r="U33" s="23">
        <f t="shared" si="3"/>
        <v>1.3871963557470131</v>
      </c>
      <c r="V33" s="23">
        <f t="shared" si="3"/>
        <v>1.6574933304166739</v>
      </c>
      <c r="W33" s="23">
        <f t="shared" si="4"/>
        <v>1.2799251382595247</v>
      </c>
      <c r="X33" s="23"/>
      <c r="Y33" s="23"/>
      <c r="Z33" s="23"/>
      <c r="AA33" s="23"/>
      <c r="AB33" s="23"/>
      <c r="AC33" s="23"/>
    </row>
    <row r="34" spans="1:29" s="20" customFormat="1" x14ac:dyDescent="0.25">
      <c r="A34" s="24">
        <v>17</v>
      </c>
      <c r="B34" s="25" t="s">
        <v>24</v>
      </c>
      <c r="C34" s="26">
        <f t="shared" si="1"/>
        <v>30483</v>
      </c>
      <c r="D34" s="26">
        <v>4170</v>
      </c>
      <c r="E34" s="27">
        <v>26313</v>
      </c>
      <c r="F34" s="26"/>
      <c r="G34" s="26"/>
      <c r="H34" s="26"/>
      <c r="I34" s="26"/>
      <c r="J34" s="26"/>
      <c r="K34" s="26"/>
      <c r="L34" s="26">
        <f t="shared" si="6"/>
        <v>22175</v>
      </c>
      <c r="M34" s="26">
        <v>0</v>
      </c>
      <c r="N34" s="26">
        <v>21574</v>
      </c>
      <c r="O34" s="26"/>
      <c r="P34" s="26"/>
      <c r="Q34" s="26">
        <f t="shared" si="5"/>
        <v>0</v>
      </c>
      <c r="R34" s="26"/>
      <c r="S34" s="26"/>
      <c r="T34" s="26">
        <v>601</v>
      </c>
      <c r="U34" s="23">
        <f t="shared" si="3"/>
        <v>0.72745464685234396</v>
      </c>
      <c r="V34" s="23">
        <f t="shared" si="3"/>
        <v>0</v>
      </c>
      <c r="W34" s="23">
        <f t="shared" si="4"/>
        <v>0.81989890928438414</v>
      </c>
      <c r="X34" s="23"/>
      <c r="Y34" s="23"/>
      <c r="Z34" s="23"/>
      <c r="AA34" s="23"/>
      <c r="AB34" s="23"/>
      <c r="AC34" s="23"/>
    </row>
    <row r="35" spans="1:29" s="20" customFormat="1" x14ac:dyDescent="0.25">
      <c r="A35" s="24">
        <v>18</v>
      </c>
      <c r="B35" s="25" t="s">
        <v>32</v>
      </c>
      <c r="C35" s="26">
        <f t="shared" si="1"/>
        <v>210385</v>
      </c>
      <c r="D35" s="26">
        <v>635</v>
      </c>
      <c r="E35" s="27">
        <v>209750</v>
      </c>
      <c r="F35" s="26"/>
      <c r="G35" s="26"/>
      <c r="H35" s="26"/>
      <c r="I35" s="26"/>
      <c r="J35" s="26"/>
      <c r="K35" s="26"/>
      <c r="L35" s="26">
        <f t="shared" si="6"/>
        <v>159140.63437799999</v>
      </c>
      <c r="M35" s="26">
        <v>285.63437800000003</v>
      </c>
      <c r="N35" s="26">
        <v>157156</v>
      </c>
      <c r="O35" s="26"/>
      <c r="P35" s="26"/>
      <c r="Q35" s="26">
        <f t="shared" si="5"/>
        <v>0</v>
      </c>
      <c r="R35" s="26"/>
      <c r="S35" s="26">
        <v>0</v>
      </c>
      <c r="T35" s="26">
        <v>1699</v>
      </c>
      <c r="U35" s="23">
        <f t="shared" si="3"/>
        <v>0.75642576408964513</v>
      </c>
      <c r="V35" s="23">
        <f t="shared" si="3"/>
        <v>0.44981791811023625</v>
      </c>
      <c r="W35" s="23">
        <f t="shared" si="4"/>
        <v>0.749253873659118</v>
      </c>
      <c r="X35" s="23"/>
      <c r="Y35" s="23"/>
      <c r="Z35" s="23"/>
      <c r="AA35" s="23"/>
      <c r="AB35" s="23"/>
      <c r="AC35" s="23"/>
    </row>
    <row r="36" spans="1:29" s="20" customFormat="1" x14ac:dyDescent="0.25">
      <c r="A36" s="24">
        <v>19</v>
      </c>
      <c r="B36" s="25" t="s">
        <v>34</v>
      </c>
      <c r="C36" s="26">
        <f t="shared" si="1"/>
        <v>51041</v>
      </c>
      <c r="D36" s="26"/>
      <c r="E36" s="27">
        <v>51041</v>
      </c>
      <c r="F36" s="26"/>
      <c r="G36" s="26"/>
      <c r="H36" s="26"/>
      <c r="I36" s="26"/>
      <c r="J36" s="26"/>
      <c r="K36" s="26"/>
      <c r="L36" s="26">
        <f t="shared" si="6"/>
        <v>78802</v>
      </c>
      <c r="M36" s="26"/>
      <c r="N36" s="26">
        <v>78169</v>
      </c>
      <c r="O36" s="26"/>
      <c r="P36" s="26"/>
      <c r="Q36" s="26">
        <f t="shared" si="5"/>
        <v>0</v>
      </c>
      <c r="R36" s="26"/>
      <c r="S36" s="26"/>
      <c r="T36" s="26">
        <v>633</v>
      </c>
      <c r="U36" s="23">
        <f t="shared" si="3"/>
        <v>1.543896083540683</v>
      </c>
      <c r="V36" s="23"/>
      <c r="W36" s="23">
        <f t="shared" si="4"/>
        <v>1.5314942889049978</v>
      </c>
      <c r="X36" s="23"/>
      <c r="Y36" s="23"/>
      <c r="Z36" s="23"/>
      <c r="AA36" s="23"/>
      <c r="AB36" s="23"/>
      <c r="AC36" s="23"/>
    </row>
    <row r="37" spans="1:29" s="20" customFormat="1" x14ac:dyDescent="0.25">
      <c r="A37" s="24">
        <v>20</v>
      </c>
      <c r="B37" s="25" t="s">
        <v>22</v>
      </c>
      <c r="C37" s="26">
        <f t="shared" si="1"/>
        <v>22466</v>
      </c>
      <c r="D37" s="26"/>
      <c r="E37" s="27">
        <v>22466</v>
      </c>
      <c r="F37" s="26"/>
      <c r="G37" s="26"/>
      <c r="H37" s="26"/>
      <c r="I37" s="26"/>
      <c r="J37" s="26"/>
      <c r="K37" s="26"/>
      <c r="L37" s="26">
        <f t="shared" si="6"/>
        <v>35777</v>
      </c>
      <c r="M37" s="26"/>
      <c r="N37" s="26">
        <v>31815</v>
      </c>
      <c r="O37" s="26"/>
      <c r="P37" s="26"/>
      <c r="Q37" s="26">
        <f t="shared" si="5"/>
        <v>0</v>
      </c>
      <c r="R37" s="26"/>
      <c r="S37" s="26">
        <v>0</v>
      </c>
      <c r="T37" s="26">
        <v>3962</v>
      </c>
      <c r="U37" s="23">
        <f t="shared" si="3"/>
        <v>1.5924953262708093</v>
      </c>
      <c r="V37" s="23"/>
      <c r="W37" s="23">
        <f t="shared" si="4"/>
        <v>1.4161399448054839</v>
      </c>
      <c r="X37" s="23"/>
      <c r="Y37" s="23"/>
      <c r="Z37" s="23"/>
      <c r="AA37" s="23"/>
      <c r="AB37" s="23"/>
      <c r="AC37" s="23"/>
    </row>
    <row r="38" spans="1:29" s="20" customFormat="1" x14ac:dyDescent="0.25">
      <c r="A38" s="24">
        <v>21</v>
      </c>
      <c r="B38" s="25" t="s">
        <v>28</v>
      </c>
      <c r="C38" s="26">
        <f t="shared" si="1"/>
        <v>13597</v>
      </c>
      <c r="D38" s="26"/>
      <c r="E38" s="27">
        <v>13597</v>
      </c>
      <c r="F38" s="26"/>
      <c r="G38" s="26"/>
      <c r="H38" s="26"/>
      <c r="I38" s="26"/>
      <c r="J38" s="26"/>
      <c r="K38" s="26"/>
      <c r="L38" s="26">
        <f t="shared" si="6"/>
        <v>15284</v>
      </c>
      <c r="M38" s="26"/>
      <c r="N38" s="26">
        <v>12366</v>
      </c>
      <c r="O38" s="26"/>
      <c r="P38" s="26"/>
      <c r="Q38" s="26">
        <f t="shared" si="5"/>
        <v>0</v>
      </c>
      <c r="R38" s="26"/>
      <c r="S38" s="26"/>
      <c r="T38" s="26">
        <v>2918</v>
      </c>
      <c r="U38" s="23">
        <f t="shared" si="3"/>
        <v>1.1240714863572847</v>
      </c>
      <c r="V38" s="23"/>
      <c r="W38" s="23">
        <f t="shared" si="4"/>
        <v>0.90946532323306617</v>
      </c>
      <c r="X38" s="23"/>
      <c r="Y38" s="23"/>
      <c r="Z38" s="23"/>
      <c r="AA38" s="23"/>
      <c r="AB38" s="23"/>
      <c r="AC38" s="23"/>
    </row>
    <row r="39" spans="1:29" s="20" customFormat="1" x14ac:dyDescent="0.25">
      <c r="A39" s="24">
        <v>22</v>
      </c>
      <c r="B39" s="25" t="s">
        <v>114</v>
      </c>
      <c r="C39" s="26">
        <f t="shared" si="1"/>
        <v>8912</v>
      </c>
      <c r="D39" s="26">
        <v>8912</v>
      </c>
      <c r="E39" s="27">
        <v>0</v>
      </c>
      <c r="F39" s="26"/>
      <c r="G39" s="26"/>
      <c r="H39" s="26"/>
      <c r="I39" s="26"/>
      <c r="J39" s="26"/>
      <c r="K39" s="26"/>
      <c r="L39" s="26">
        <f t="shared" si="6"/>
        <v>13457.053567999999</v>
      </c>
      <c r="M39" s="26">
        <v>4811.0535680000003</v>
      </c>
      <c r="N39" s="26">
        <v>8646</v>
      </c>
      <c r="O39" s="26"/>
      <c r="P39" s="26"/>
      <c r="Q39" s="26">
        <f t="shared" si="5"/>
        <v>0</v>
      </c>
      <c r="R39" s="26"/>
      <c r="S39" s="26"/>
      <c r="T39" s="26">
        <v>0</v>
      </c>
      <c r="U39" s="23">
        <f t="shared" si="3"/>
        <v>1.5099925457809693</v>
      </c>
      <c r="V39" s="23">
        <f t="shared" si="3"/>
        <v>0.53983994254937162</v>
      </c>
      <c r="W39" s="23"/>
      <c r="X39" s="23"/>
      <c r="Y39" s="23"/>
      <c r="Z39" s="23"/>
      <c r="AA39" s="23"/>
      <c r="AB39" s="23"/>
      <c r="AC39" s="23"/>
    </row>
    <row r="40" spans="1:29" s="20" customFormat="1" x14ac:dyDescent="0.25">
      <c r="A40" s="24">
        <v>23</v>
      </c>
      <c r="B40" s="25" t="s">
        <v>35</v>
      </c>
      <c r="C40" s="26">
        <f t="shared" si="1"/>
        <v>8469</v>
      </c>
      <c r="D40" s="26"/>
      <c r="E40" s="27">
        <v>8469</v>
      </c>
      <c r="F40" s="26"/>
      <c r="G40" s="26"/>
      <c r="H40" s="26"/>
      <c r="I40" s="26"/>
      <c r="J40" s="26"/>
      <c r="K40" s="26"/>
      <c r="L40" s="26">
        <f t="shared" si="6"/>
        <v>9596</v>
      </c>
      <c r="M40" s="26"/>
      <c r="N40" s="26">
        <v>5686</v>
      </c>
      <c r="O40" s="26"/>
      <c r="P40" s="26"/>
      <c r="Q40" s="26">
        <f t="shared" si="5"/>
        <v>3755</v>
      </c>
      <c r="R40" s="26"/>
      <c r="S40" s="26">
        <v>3755</v>
      </c>
      <c r="T40" s="26">
        <v>155</v>
      </c>
      <c r="U40" s="23">
        <f t="shared" si="3"/>
        <v>1.1330735624040618</v>
      </c>
      <c r="V40" s="23"/>
      <c r="W40" s="23">
        <f t="shared" si="4"/>
        <v>0.67138977447160231</v>
      </c>
      <c r="X40" s="23"/>
      <c r="Y40" s="23"/>
      <c r="Z40" s="23"/>
      <c r="AA40" s="23"/>
      <c r="AB40" s="23"/>
      <c r="AC40" s="23"/>
    </row>
    <row r="41" spans="1:29" s="20" customFormat="1" x14ac:dyDescent="0.25">
      <c r="A41" s="24">
        <v>24</v>
      </c>
      <c r="B41" s="25" t="s">
        <v>115</v>
      </c>
      <c r="C41" s="26">
        <f t="shared" si="1"/>
        <v>19351</v>
      </c>
      <c r="D41" s="26"/>
      <c r="E41" s="27">
        <v>19351</v>
      </c>
      <c r="F41" s="26"/>
      <c r="G41" s="26"/>
      <c r="H41" s="26"/>
      <c r="I41" s="26"/>
      <c r="J41" s="26"/>
      <c r="K41" s="26"/>
      <c r="L41" s="26">
        <f t="shared" si="6"/>
        <v>11394</v>
      </c>
      <c r="M41" s="26"/>
      <c r="N41" s="26">
        <v>11156</v>
      </c>
      <c r="O41" s="26"/>
      <c r="P41" s="26"/>
      <c r="Q41" s="26">
        <f t="shared" si="5"/>
        <v>0</v>
      </c>
      <c r="R41" s="26"/>
      <c r="S41" s="26"/>
      <c r="T41" s="26">
        <v>238</v>
      </c>
      <c r="U41" s="23">
        <f t="shared" si="3"/>
        <v>0.58880678001136888</v>
      </c>
      <c r="V41" s="23"/>
      <c r="W41" s="23">
        <f t="shared" si="4"/>
        <v>0.57650767402201442</v>
      </c>
      <c r="X41" s="23"/>
      <c r="Y41" s="23"/>
      <c r="Z41" s="23"/>
      <c r="AA41" s="23"/>
      <c r="AB41" s="23"/>
      <c r="AC41" s="23"/>
    </row>
    <row r="42" spans="1:29" s="20" customFormat="1" ht="25.5" x14ac:dyDescent="0.25">
      <c r="A42" s="24">
        <v>25</v>
      </c>
      <c r="B42" s="25" t="s">
        <v>116</v>
      </c>
      <c r="C42" s="26">
        <f t="shared" si="1"/>
        <v>24226</v>
      </c>
      <c r="D42" s="26"/>
      <c r="E42" s="27">
        <v>24226</v>
      </c>
      <c r="F42" s="26"/>
      <c r="G42" s="26"/>
      <c r="H42" s="26"/>
      <c r="I42" s="26"/>
      <c r="J42" s="26"/>
      <c r="K42" s="26"/>
      <c r="L42" s="26">
        <f t="shared" si="6"/>
        <v>9660</v>
      </c>
      <c r="M42" s="26"/>
      <c r="N42" s="26">
        <v>8932</v>
      </c>
      <c r="O42" s="26"/>
      <c r="P42" s="26"/>
      <c r="Q42" s="26">
        <f t="shared" si="5"/>
        <v>0</v>
      </c>
      <c r="R42" s="26"/>
      <c r="S42" s="26"/>
      <c r="T42" s="26">
        <v>728</v>
      </c>
      <c r="U42" s="23">
        <f t="shared" si="3"/>
        <v>0.39874514983901593</v>
      </c>
      <c r="V42" s="23"/>
      <c r="W42" s="23">
        <f t="shared" si="4"/>
        <v>0.36869479072071326</v>
      </c>
      <c r="X42" s="23"/>
      <c r="Y42" s="23"/>
      <c r="Z42" s="23"/>
      <c r="AA42" s="23"/>
      <c r="AB42" s="23"/>
      <c r="AC42" s="23"/>
    </row>
    <row r="43" spans="1:29" s="20" customFormat="1" ht="25.5" x14ac:dyDescent="0.25">
      <c r="A43" s="24">
        <v>26</v>
      </c>
      <c r="B43" s="25" t="s">
        <v>117</v>
      </c>
      <c r="C43" s="26">
        <f t="shared" si="1"/>
        <v>88044</v>
      </c>
      <c r="D43" s="26">
        <v>49391</v>
      </c>
      <c r="E43" s="27">
        <v>38653</v>
      </c>
      <c r="F43" s="26"/>
      <c r="G43" s="26"/>
      <c r="H43" s="26"/>
      <c r="I43" s="26"/>
      <c r="J43" s="26"/>
      <c r="K43" s="26"/>
      <c r="L43" s="26">
        <f t="shared" si="6"/>
        <v>112866.19574299999</v>
      </c>
      <c r="M43" s="26">
        <v>58809.986469000003</v>
      </c>
      <c r="N43" s="26">
        <v>35038</v>
      </c>
      <c r="O43" s="26"/>
      <c r="P43" s="26"/>
      <c r="Q43" s="26">
        <f t="shared" si="5"/>
        <v>0</v>
      </c>
      <c r="R43" s="26"/>
      <c r="S43" s="26"/>
      <c r="T43" s="26">
        <f>551+18467.209274</f>
        <v>19018.209274000001</v>
      </c>
      <c r="U43" s="23">
        <f t="shared" si="3"/>
        <v>1.2819294414497295</v>
      </c>
      <c r="V43" s="23">
        <f t="shared" si="3"/>
        <v>1.1907024856552815</v>
      </c>
      <c r="W43" s="23">
        <f t="shared" si="4"/>
        <v>0.90647556463922596</v>
      </c>
      <c r="X43" s="23"/>
      <c r="Y43" s="23"/>
      <c r="Z43" s="23"/>
      <c r="AA43" s="23"/>
      <c r="AB43" s="23"/>
      <c r="AC43" s="23"/>
    </row>
    <row r="44" spans="1:29" s="20" customFormat="1" ht="25.5" x14ac:dyDescent="0.25">
      <c r="A44" s="24">
        <v>27</v>
      </c>
      <c r="B44" s="25" t="s">
        <v>118</v>
      </c>
      <c r="C44" s="26">
        <f t="shared" si="1"/>
        <v>21200</v>
      </c>
      <c r="D44" s="26"/>
      <c r="E44" s="27">
        <v>21200</v>
      </c>
      <c r="F44" s="26"/>
      <c r="G44" s="26"/>
      <c r="H44" s="26"/>
      <c r="I44" s="26"/>
      <c r="J44" s="26"/>
      <c r="K44" s="26"/>
      <c r="L44" s="26">
        <f t="shared" si="6"/>
        <v>19549</v>
      </c>
      <c r="M44" s="26"/>
      <c r="N44" s="26">
        <v>19549</v>
      </c>
      <c r="O44" s="26"/>
      <c r="P44" s="26"/>
      <c r="Q44" s="26">
        <f t="shared" si="5"/>
        <v>0</v>
      </c>
      <c r="R44" s="26"/>
      <c r="S44" s="26">
        <v>0</v>
      </c>
      <c r="T44" s="26">
        <v>0</v>
      </c>
      <c r="U44" s="23">
        <f t="shared" si="3"/>
        <v>0.92212264150943402</v>
      </c>
      <c r="V44" s="23"/>
      <c r="W44" s="23">
        <f t="shared" si="4"/>
        <v>0.92212264150943402</v>
      </c>
      <c r="X44" s="23"/>
      <c r="Y44" s="23"/>
      <c r="Z44" s="23"/>
      <c r="AA44" s="23"/>
      <c r="AB44" s="23"/>
      <c r="AC44" s="23"/>
    </row>
    <row r="45" spans="1:29" s="20" customFormat="1" ht="25.5" x14ac:dyDescent="0.25">
      <c r="A45" s="24">
        <v>28</v>
      </c>
      <c r="B45" s="25" t="s">
        <v>119</v>
      </c>
      <c r="C45" s="26">
        <f t="shared" si="1"/>
        <v>23595</v>
      </c>
      <c r="D45" s="26"/>
      <c r="E45" s="27">
        <v>23595</v>
      </c>
      <c r="F45" s="26"/>
      <c r="G45" s="26"/>
      <c r="H45" s="26"/>
      <c r="I45" s="26"/>
      <c r="J45" s="26"/>
      <c r="K45" s="26"/>
      <c r="L45" s="26">
        <f t="shared" si="6"/>
        <v>23640</v>
      </c>
      <c r="M45" s="26"/>
      <c r="N45" s="26">
        <v>22808</v>
      </c>
      <c r="O45" s="26"/>
      <c r="P45" s="26"/>
      <c r="Q45" s="26">
        <f t="shared" si="5"/>
        <v>0</v>
      </c>
      <c r="R45" s="26"/>
      <c r="S45" s="26"/>
      <c r="T45" s="26">
        <v>832</v>
      </c>
      <c r="U45" s="23">
        <f t="shared" si="3"/>
        <v>1.0019071837253655</v>
      </c>
      <c r="V45" s="23"/>
      <c r="W45" s="23">
        <f t="shared" si="4"/>
        <v>0.96664547573638482</v>
      </c>
      <c r="X45" s="23"/>
      <c r="Y45" s="23"/>
      <c r="Z45" s="23"/>
      <c r="AA45" s="23"/>
      <c r="AB45" s="23"/>
      <c r="AC45" s="23"/>
    </row>
    <row r="46" spans="1:29" s="20" customFormat="1" x14ac:dyDescent="0.25">
      <c r="A46" s="24">
        <v>29</v>
      </c>
      <c r="B46" s="25" t="s">
        <v>120</v>
      </c>
      <c r="C46" s="26">
        <f t="shared" si="1"/>
        <v>13301</v>
      </c>
      <c r="D46" s="26"/>
      <c r="E46" s="27">
        <v>13301</v>
      </c>
      <c r="F46" s="26"/>
      <c r="G46" s="26"/>
      <c r="H46" s="26"/>
      <c r="I46" s="26"/>
      <c r="J46" s="26"/>
      <c r="K46" s="26"/>
      <c r="L46" s="26">
        <f t="shared" si="6"/>
        <v>12330</v>
      </c>
      <c r="M46" s="26"/>
      <c r="N46" s="26">
        <v>11684</v>
      </c>
      <c r="O46" s="26"/>
      <c r="P46" s="26"/>
      <c r="Q46" s="26">
        <f t="shared" si="5"/>
        <v>0</v>
      </c>
      <c r="R46" s="26"/>
      <c r="S46" s="26"/>
      <c r="T46" s="26">
        <v>646</v>
      </c>
      <c r="U46" s="23">
        <f t="shared" si="3"/>
        <v>0.92699797007743778</v>
      </c>
      <c r="V46" s="23"/>
      <c r="W46" s="23">
        <f t="shared" si="4"/>
        <v>0.87843019321855498</v>
      </c>
      <c r="X46" s="23"/>
      <c r="Y46" s="23"/>
      <c r="Z46" s="23"/>
      <c r="AA46" s="23"/>
      <c r="AB46" s="23"/>
      <c r="AC46" s="23"/>
    </row>
    <row r="47" spans="1:29" s="20" customFormat="1" ht="25.5" x14ac:dyDescent="0.25">
      <c r="A47" s="24">
        <v>30</v>
      </c>
      <c r="B47" s="25" t="s">
        <v>121</v>
      </c>
      <c r="C47" s="26">
        <f t="shared" si="1"/>
        <v>383509</v>
      </c>
      <c r="D47" s="26">
        <v>383509</v>
      </c>
      <c r="E47" s="27">
        <v>0</v>
      </c>
      <c r="F47" s="26"/>
      <c r="G47" s="26"/>
      <c r="H47" s="26"/>
      <c r="I47" s="26"/>
      <c r="J47" s="26"/>
      <c r="K47" s="26"/>
      <c r="L47" s="26">
        <f t="shared" si="6"/>
        <v>421004.07498300006</v>
      </c>
      <c r="M47" s="26">
        <v>251008.41349100001</v>
      </c>
      <c r="N47" s="26">
        <v>419</v>
      </c>
      <c r="O47" s="26"/>
      <c r="P47" s="26"/>
      <c r="Q47" s="26">
        <f t="shared" si="5"/>
        <v>0</v>
      </c>
      <c r="R47" s="26"/>
      <c r="S47" s="26"/>
      <c r="T47" s="26">
        <v>169576.66149200001</v>
      </c>
      <c r="U47" s="23">
        <f t="shared" si="3"/>
        <v>1.0977684356377557</v>
      </c>
      <c r="V47" s="23">
        <f t="shared" si="3"/>
        <v>0.65450462307533852</v>
      </c>
      <c r="W47" s="23"/>
      <c r="X47" s="23"/>
      <c r="Y47" s="23"/>
      <c r="Z47" s="23"/>
      <c r="AA47" s="23"/>
      <c r="AB47" s="23"/>
      <c r="AC47" s="23"/>
    </row>
    <row r="48" spans="1:29" s="20" customFormat="1" ht="25.5" x14ac:dyDescent="0.25">
      <c r="A48" s="24">
        <v>31</v>
      </c>
      <c r="B48" s="25" t="s">
        <v>122</v>
      </c>
      <c r="C48" s="26">
        <f t="shared" si="1"/>
        <v>721100</v>
      </c>
      <c r="D48" s="26">
        <v>721100</v>
      </c>
      <c r="E48" s="27">
        <v>0</v>
      </c>
      <c r="F48" s="26"/>
      <c r="G48" s="26"/>
      <c r="H48" s="26"/>
      <c r="I48" s="26"/>
      <c r="J48" s="26"/>
      <c r="K48" s="26"/>
      <c r="L48" s="26">
        <f t="shared" si="6"/>
        <v>1051888.8672429998</v>
      </c>
      <c r="M48" s="26">
        <v>727351.75746899995</v>
      </c>
      <c r="N48" s="26">
        <v>13135</v>
      </c>
      <c r="O48" s="26"/>
      <c r="P48" s="26"/>
      <c r="Q48" s="26">
        <f t="shared" si="5"/>
        <v>0</v>
      </c>
      <c r="R48" s="26"/>
      <c r="S48" s="26"/>
      <c r="T48" s="26">
        <f>2626+308776.109774</f>
        <v>311402.10977400001</v>
      </c>
      <c r="U48" s="23">
        <f t="shared" si="3"/>
        <v>1.4587281476119816</v>
      </c>
      <c r="V48" s="23">
        <f t="shared" si="3"/>
        <v>1.008669751031757</v>
      </c>
      <c r="W48" s="23"/>
      <c r="X48" s="23"/>
      <c r="Y48" s="23"/>
      <c r="Z48" s="23"/>
      <c r="AA48" s="23"/>
      <c r="AB48" s="23"/>
      <c r="AC48" s="23"/>
    </row>
    <row r="49" spans="1:29" s="20" customFormat="1" x14ac:dyDescent="0.25">
      <c r="A49" s="24">
        <v>32</v>
      </c>
      <c r="B49" s="25" t="s">
        <v>123</v>
      </c>
      <c r="C49" s="26">
        <f t="shared" si="1"/>
        <v>8189</v>
      </c>
      <c r="D49" s="26"/>
      <c r="E49" s="27">
        <v>8189</v>
      </c>
      <c r="F49" s="26"/>
      <c r="G49" s="26"/>
      <c r="H49" s="26"/>
      <c r="I49" s="26"/>
      <c r="J49" s="26"/>
      <c r="K49" s="26"/>
      <c r="L49" s="26">
        <f t="shared" si="6"/>
        <v>8862</v>
      </c>
      <c r="M49" s="26"/>
      <c r="N49" s="26">
        <v>8570</v>
      </c>
      <c r="O49" s="26"/>
      <c r="P49" s="26"/>
      <c r="Q49" s="26">
        <f t="shared" si="5"/>
        <v>45</v>
      </c>
      <c r="R49" s="26"/>
      <c r="S49" s="26">
        <v>45</v>
      </c>
      <c r="T49" s="26">
        <v>247</v>
      </c>
      <c r="U49" s="23">
        <f t="shared" si="3"/>
        <v>1.0821834167786055</v>
      </c>
      <c r="V49" s="23"/>
      <c r="W49" s="23">
        <f t="shared" si="4"/>
        <v>1.0465258273293443</v>
      </c>
      <c r="X49" s="23"/>
      <c r="Y49" s="23"/>
      <c r="Z49" s="23"/>
      <c r="AA49" s="23"/>
      <c r="AB49" s="23"/>
      <c r="AC49" s="23"/>
    </row>
    <row r="50" spans="1:29" s="20" customFormat="1" x14ac:dyDescent="0.25">
      <c r="A50" s="24">
        <v>33</v>
      </c>
      <c r="B50" s="25" t="s">
        <v>124</v>
      </c>
      <c r="C50" s="26">
        <f t="shared" si="1"/>
        <v>19968</v>
      </c>
      <c r="D50" s="26"/>
      <c r="E50" s="27">
        <v>19968</v>
      </c>
      <c r="F50" s="26"/>
      <c r="G50" s="26"/>
      <c r="H50" s="26"/>
      <c r="I50" s="26"/>
      <c r="J50" s="26"/>
      <c r="K50" s="26"/>
      <c r="L50" s="26">
        <f t="shared" si="6"/>
        <v>17874</v>
      </c>
      <c r="M50" s="26"/>
      <c r="N50" s="26">
        <v>17139</v>
      </c>
      <c r="O50" s="26"/>
      <c r="P50" s="26"/>
      <c r="Q50" s="26">
        <f t="shared" si="5"/>
        <v>0</v>
      </c>
      <c r="R50" s="26"/>
      <c r="S50" s="26">
        <v>0</v>
      </c>
      <c r="T50" s="26">
        <v>735</v>
      </c>
      <c r="U50" s="23">
        <f t="shared" si="3"/>
        <v>0.89513221153846156</v>
      </c>
      <c r="V50" s="23"/>
      <c r="W50" s="23">
        <f t="shared" si="4"/>
        <v>0.85832331730769229</v>
      </c>
      <c r="X50" s="23"/>
      <c r="Y50" s="23"/>
      <c r="Z50" s="23"/>
      <c r="AA50" s="23"/>
      <c r="AB50" s="23"/>
      <c r="AC50" s="23"/>
    </row>
    <row r="51" spans="1:29" s="20" customFormat="1" x14ac:dyDescent="0.25">
      <c r="A51" s="24">
        <v>34</v>
      </c>
      <c r="B51" s="25" t="s">
        <v>125</v>
      </c>
      <c r="C51" s="26">
        <f t="shared" si="1"/>
        <v>6731</v>
      </c>
      <c r="D51" s="26"/>
      <c r="E51" s="27">
        <v>6731</v>
      </c>
      <c r="F51" s="26"/>
      <c r="G51" s="26"/>
      <c r="H51" s="26"/>
      <c r="I51" s="26"/>
      <c r="J51" s="26"/>
      <c r="K51" s="26"/>
      <c r="L51" s="26">
        <f t="shared" si="6"/>
        <v>6732</v>
      </c>
      <c r="M51" s="26"/>
      <c r="N51" s="26">
        <v>6484</v>
      </c>
      <c r="O51" s="26"/>
      <c r="P51" s="26"/>
      <c r="Q51" s="26">
        <f t="shared" si="5"/>
        <v>0</v>
      </c>
      <c r="R51" s="26"/>
      <c r="S51" s="26">
        <v>0</v>
      </c>
      <c r="T51" s="26">
        <v>248</v>
      </c>
      <c r="U51" s="23">
        <f t="shared" si="3"/>
        <v>1.0001485663348686</v>
      </c>
      <c r="V51" s="23"/>
      <c r="W51" s="23">
        <f t="shared" si="4"/>
        <v>0.96330411528747584</v>
      </c>
      <c r="X51" s="23"/>
      <c r="Y51" s="23"/>
      <c r="Z51" s="23"/>
      <c r="AA51" s="23"/>
      <c r="AB51" s="23"/>
      <c r="AC51" s="23"/>
    </row>
    <row r="52" spans="1:29" s="20" customFormat="1" x14ac:dyDescent="0.25">
      <c r="A52" s="24">
        <v>35</v>
      </c>
      <c r="B52" s="28" t="s">
        <v>105</v>
      </c>
      <c r="C52" s="26">
        <f t="shared" si="1"/>
        <v>7368</v>
      </c>
      <c r="D52" s="26"/>
      <c r="E52" s="27">
        <v>7368</v>
      </c>
      <c r="F52" s="26"/>
      <c r="G52" s="26"/>
      <c r="H52" s="26"/>
      <c r="I52" s="26"/>
      <c r="J52" s="26"/>
      <c r="K52" s="26"/>
      <c r="L52" s="26">
        <f t="shared" si="6"/>
        <v>8745</v>
      </c>
      <c r="M52" s="26"/>
      <c r="N52" s="26">
        <v>7164</v>
      </c>
      <c r="O52" s="26"/>
      <c r="P52" s="26"/>
      <c r="Q52" s="26">
        <f t="shared" si="5"/>
        <v>1302</v>
      </c>
      <c r="R52" s="26"/>
      <c r="S52" s="26">
        <v>1302</v>
      </c>
      <c r="T52" s="26">
        <v>279</v>
      </c>
      <c r="U52" s="23">
        <f t="shared" si="3"/>
        <v>1.1868892508143323</v>
      </c>
      <c r="V52" s="23"/>
      <c r="W52" s="23">
        <f t="shared" si="4"/>
        <v>0.97231270358306188</v>
      </c>
      <c r="X52" s="23"/>
      <c r="Y52" s="23"/>
      <c r="Z52" s="23"/>
      <c r="AA52" s="23"/>
      <c r="AB52" s="23"/>
      <c r="AC52" s="23"/>
    </row>
    <row r="53" spans="1:29" s="20" customFormat="1" x14ac:dyDescent="0.25">
      <c r="A53" s="24">
        <v>36</v>
      </c>
      <c r="B53" s="28" t="s">
        <v>126</v>
      </c>
      <c r="C53" s="26">
        <f t="shared" si="1"/>
        <v>3865</v>
      </c>
      <c r="D53" s="26"/>
      <c r="E53" s="27">
        <v>3865</v>
      </c>
      <c r="F53" s="26"/>
      <c r="G53" s="26"/>
      <c r="H53" s="26"/>
      <c r="I53" s="26"/>
      <c r="J53" s="26"/>
      <c r="K53" s="26"/>
      <c r="L53" s="26">
        <f t="shared" si="6"/>
        <v>3800</v>
      </c>
      <c r="M53" s="26"/>
      <c r="N53" s="26">
        <v>3711</v>
      </c>
      <c r="O53" s="26"/>
      <c r="P53" s="26"/>
      <c r="Q53" s="26">
        <f t="shared" si="5"/>
        <v>0</v>
      </c>
      <c r="R53" s="26"/>
      <c r="S53" s="26">
        <v>0</v>
      </c>
      <c r="T53" s="26">
        <v>89</v>
      </c>
      <c r="U53" s="23">
        <f t="shared" si="3"/>
        <v>0.98318240620957309</v>
      </c>
      <c r="V53" s="23"/>
      <c r="W53" s="23">
        <f t="shared" si="4"/>
        <v>0.96015523932729629</v>
      </c>
      <c r="X53" s="23"/>
      <c r="Y53" s="23"/>
      <c r="Z53" s="23"/>
      <c r="AA53" s="23"/>
      <c r="AB53" s="23"/>
      <c r="AC53" s="23"/>
    </row>
    <row r="54" spans="1:29" s="20" customFormat="1" x14ac:dyDescent="0.25">
      <c r="A54" s="24">
        <v>37</v>
      </c>
      <c r="B54" s="28" t="s">
        <v>127</v>
      </c>
      <c r="C54" s="26">
        <f t="shared" si="1"/>
        <v>2422</v>
      </c>
      <c r="D54" s="26"/>
      <c r="E54" s="27">
        <v>2422</v>
      </c>
      <c r="F54" s="26"/>
      <c r="G54" s="26"/>
      <c r="H54" s="26"/>
      <c r="I54" s="26"/>
      <c r="J54" s="26"/>
      <c r="K54" s="26"/>
      <c r="L54" s="26">
        <f t="shared" si="6"/>
        <v>2226</v>
      </c>
      <c r="M54" s="26"/>
      <c r="N54" s="26">
        <v>2226</v>
      </c>
      <c r="O54" s="26"/>
      <c r="P54" s="26"/>
      <c r="Q54" s="26">
        <f t="shared" si="5"/>
        <v>0</v>
      </c>
      <c r="R54" s="26"/>
      <c r="S54" s="26">
        <v>0</v>
      </c>
      <c r="T54" s="26">
        <v>0</v>
      </c>
      <c r="U54" s="23">
        <f t="shared" si="3"/>
        <v>0.91907514450867056</v>
      </c>
      <c r="V54" s="23"/>
      <c r="W54" s="23">
        <f t="shared" si="4"/>
        <v>0.91907514450867056</v>
      </c>
      <c r="X54" s="23"/>
      <c r="Y54" s="23"/>
      <c r="Z54" s="23"/>
      <c r="AA54" s="23"/>
      <c r="AB54" s="23"/>
      <c r="AC54" s="23"/>
    </row>
    <row r="55" spans="1:29" s="20" customFormat="1" ht="25.5" x14ac:dyDescent="0.25">
      <c r="A55" s="24">
        <v>38</v>
      </c>
      <c r="B55" s="28" t="s">
        <v>43</v>
      </c>
      <c r="C55" s="26">
        <f t="shared" si="1"/>
        <v>2172</v>
      </c>
      <c r="D55" s="26"/>
      <c r="E55" s="27">
        <v>2172</v>
      </c>
      <c r="F55" s="26"/>
      <c r="G55" s="26"/>
      <c r="H55" s="26"/>
      <c r="I55" s="26"/>
      <c r="J55" s="26"/>
      <c r="K55" s="26"/>
      <c r="L55" s="26">
        <f t="shared" si="6"/>
        <v>1665</v>
      </c>
      <c r="M55" s="26"/>
      <c r="N55" s="26">
        <v>1665</v>
      </c>
      <c r="O55" s="26"/>
      <c r="P55" s="26"/>
      <c r="Q55" s="26">
        <f t="shared" si="5"/>
        <v>0</v>
      </c>
      <c r="R55" s="26"/>
      <c r="S55" s="26"/>
      <c r="T55" s="26">
        <v>0</v>
      </c>
      <c r="U55" s="23">
        <f t="shared" si="3"/>
        <v>0.76657458563535907</v>
      </c>
      <c r="V55" s="23"/>
      <c r="W55" s="23">
        <f t="shared" si="4"/>
        <v>0.76657458563535907</v>
      </c>
      <c r="X55" s="23"/>
      <c r="Y55" s="23"/>
      <c r="Z55" s="23"/>
      <c r="AA55" s="23"/>
      <c r="AB55" s="23"/>
      <c r="AC55" s="23"/>
    </row>
    <row r="56" spans="1:29" s="20" customFormat="1" x14ac:dyDescent="0.25">
      <c r="A56" s="24">
        <v>39</v>
      </c>
      <c r="B56" s="28" t="s">
        <v>42</v>
      </c>
      <c r="C56" s="26">
        <f t="shared" si="1"/>
        <v>2051</v>
      </c>
      <c r="D56" s="26"/>
      <c r="E56" s="27">
        <v>2051</v>
      </c>
      <c r="F56" s="26"/>
      <c r="G56" s="26"/>
      <c r="H56" s="26"/>
      <c r="I56" s="26"/>
      <c r="J56" s="26"/>
      <c r="K56" s="26"/>
      <c r="L56" s="26">
        <f t="shared" si="6"/>
        <v>1995</v>
      </c>
      <c r="M56" s="26"/>
      <c r="N56" s="26">
        <v>1995</v>
      </c>
      <c r="O56" s="26"/>
      <c r="P56" s="26"/>
      <c r="Q56" s="26">
        <f t="shared" si="5"/>
        <v>0</v>
      </c>
      <c r="R56" s="26"/>
      <c r="S56" s="26"/>
      <c r="T56" s="26">
        <v>0</v>
      </c>
      <c r="U56" s="23">
        <f t="shared" si="3"/>
        <v>0.97269624573378843</v>
      </c>
      <c r="V56" s="23"/>
      <c r="W56" s="23">
        <f t="shared" si="4"/>
        <v>0.97269624573378843</v>
      </c>
      <c r="X56" s="23"/>
      <c r="Y56" s="23"/>
      <c r="Z56" s="23"/>
      <c r="AA56" s="23"/>
      <c r="AB56" s="23"/>
      <c r="AC56" s="23"/>
    </row>
    <row r="57" spans="1:29" s="20" customFormat="1" ht="25.5" x14ac:dyDescent="0.25">
      <c r="A57" s="24">
        <v>40</v>
      </c>
      <c r="B57" s="28" t="s">
        <v>38</v>
      </c>
      <c r="C57" s="26">
        <f t="shared" si="1"/>
        <v>2416</v>
      </c>
      <c r="D57" s="26"/>
      <c r="E57" s="27">
        <v>2416</v>
      </c>
      <c r="F57" s="26"/>
      <c r="G57" s="26"/>
      <c r="H57" s="26"/>
      <c r="I57" s="26"/>
      <c r="J57" s="26"/>
      <c r="K57" s="26"/>
      <c r="L57" s="26">
        <f t="shared" si="6"/>
        <v>1792</v>
      </c>
      <c r="M57" s="26"/>
      <c r="N57" s="26">
        <v>1350</v>
      </c>
      <c r="O57" s="26"/>
      <c r="P57" s="26"/>
      <c r="Q57" s="26">
        <f t="shared" si="5"/>
        <v>0</v>
      </c>
      <c r="R57" s="26"/>
      <c r="S57" s="26">
        <v>0</v>
      </c>
      <c r="T57" s="26">
        <v>442</v>
      </c>
      <c r="U57" s="23">
        <f t="shared" si="3"/>
        <v>0.74172185430463577</v>
      </c>
      <c r="V57" s="23"/>
      <c r="W57" s="23">
        <f t="shared" si="4"/>
        <v>0.55877483443708609</v>
      </c>
      <c r="X57" s="23"/>
      <c r="Y57" s="23"/>
      <c r="Z57" s="23"/>
      <c r="AA57" s="23"/>
      <c r="AB57" s="23"/>
      <c r="AC57" s="23"/>
    </row>
    <row r="58" spans="1:29" s="20" customFormat="1" x14ac:dyDescent="0.25">
      <c r="A58" s="24">
        <v>41</v>
      </c>
      <c r="B58" s="28" t="s">
        <v>36</v>
      </c>
      <c r="C58" s="26">
        <f t="shared" si="1"/>
        <v>1324</v>
      </c>
      <c r="D58" s="26"/>
      <c r="E58" s="27">
        <v>1324</v>
      </c>
      <c r="F58" s="26"/>
      <c r="G58" s="26"/>
      <c r="H58" s="26"/>
      <c r="I58" s="26"/>
      <c r="J58" s="26"/>
      <c r="K58" s="26"/>
      <c r="L58" s="26">
        <f t="shared" si="6"/>
        <v>1433</v>
      </c>
      <c r="M58" s="26"/>
      <c r="N58" s="26">
        <v>1405</v>
      </c>
      <c r="O58" s="26"/>
      <c r="P58" s="26"/>
      <c r="Q58" s="26">
        <f t="shared" si="5"/>
        <v>0</v>
      </c>
      <c r="R58" s="26"/>
      <c r="S58" s="26">
        <v>0</v>
      </c>
      <c r="T58" s="26">
        <v>28</v>
      </c>
      <c r="U58" s="23">
        <f t="shared" si="3"/>
        <v>1.0823262839879153</v>
      </c>
      <c r="V58" s="23"/>
      <c r="W58" s="23">
        <f t="shared" si="4"/>
        <v>1.0611782477341389</v>
      </c>
      <c r="X58" s="23"/>
      <c r="Y58" s="23"/>
      <c r="Z58" s="23"/>
      <c r="AA58" s="23"/>
      <c r="AB58" s="23"/>
      <c r="AC58" s="23"/>
    </row>
    <row r="59" spans="1:29" s="20" customFormat="1" x14ac:dyDescent="0.25">
      <c r="A59" s="24">
        <v>42</v>
      </c>
      <c r="B59" s="28" t="s">
        <v>39</v>
      </c>
      <c r="C59" s="26">
        <f t="shared" si="1"/>
        <v>722</v>
      </c>
      <c r="D59" s="26"/>
      <c r="E59" s="27">
        <v>722</v>
      </c>
      <c r="F59" s="26"/>
      <c r="G59" s="26"/>
      <c r="H59" s="26"/>
      <c r="I59" s="26"/>
      <c r="J59" s="26"/>
      <c r="K59" s="26"/>
      <c r="L59" s="26">
        <f t="shared" si="6"/>
        <v>742</v>
      </c>
      <c r="M59" s="26"/>
      <c r="N59" s="26">
        <v>742</v>
      </c>
      <c r="O59" s="26"/>
      <c r="P59" s="26"/>
      <c r="Q59" s="26">
        <f t="shared" si="5"/>
        <v>0</v>
      </c>
      <c r="R59" s="26"/>
      <c r="S59" s="26"/>
      <c r="T59" s="26">
        <v>0</v>
      </c>
      <c r="U59" s="23">
        <f t="shared" si="3"/>
        <v>1.0277008310249307</v>
      </c>
      <c r="V59" s="23"/>
      <c r="W59" s="23">
        <f t="shared" si="4"/>
        <v>1.0277008310249307</v>
      </c>
      <c r="X59" s="23"/>
      <c r="Y59" s="23"/>
      <c r="Z59" s="23"/>
      <c r="AA59" s="23"/>
      <c r="AB59" s="23"/>
      <c r="AC59" s="23"/>
    </row>
    <row r="60" spans="1:29" s="20" customFormat="1" x14ac:dyDescent="0.25">
      <c r="A60" s="24">
        <v>43</v>
      </c>
      <c r="B60" s="28" t="s">
        <v>37</v>
      </c>
      <c r="C60" s="26">
        <f t="shared" si="1"/>
        <v>4452</v>
      </c>
      <c r="D60" s="26"/>
      <c r="E60" s="27">
        <v>4452</v>
      </c>
      <c r="F60" s="26"/>
      <c r="G60" s="26"/>
      <c r="H60" s="26"/>
      <c r="I60" s="26"/>
      <c r="J60" s="26"/>
      <c r="K60" s="26"/>
      <c r="L60" s="26">
        <f t="shared" si="6"/>
        <v>3536</v>
      </c>
      <c r="M60" s="26"/>
      <c r="N60" s="26">
        <v>3536</v>
      </c>
      <c r="O60" s="26"/>
      <c r="P60" s="26"/>
      <c r="Q60" s="26">
        <f t="shared" si="5"/>
        <v>0</v>
      </c>
      <c r="R60" s="26"/>
      <c r="S60" s="26"/>
      <c r="T60" s="26">
        <v>0</v>
      </c>
      <c r="U60" s="23">
        <f t="shared" si="3"/>
        <v>0.79424977538185082</v>
      </c>
      <c r="V60" s="23"/>
      <c r="W60" s="23">
        <f t="shared" si="4"/>
        <v>0.79424977538185082</v>
      </c>
      <c r="X60" s="23"/>
      <c r="Y60" s="23"/>
      <c r="Z60" s="23"/>
      <c r="AA60" s="23"/>
      <c r="AB60" s="23"/>
      <c r="AC60" s="23"/>
    </row>
    <row r="61" spans="1:29" s="20" customFormat="1" x14ac:dyDescent="0.25">
      <c r="A61" s="24">
        <v>44</v>
      </c>
      <c r="B61" s="28" t="s">
        <v>45</v>
      </c>
      <c r="C61" s="26">
        <f t="shared" si="1"/>
        <v>1733</v>
      </c>
      <c r="D61" s="26"/>
      <c r="E61" s="27">
        <v>1733</v>
      </c>
      <c r="F61" s="26"/>
      <c r="G61" s="26"/>
      <c r="H61" s="26"/>
      <c r="I61" s="26"/>
      <c r="J61" s="26"/>
      <c r="K61" s="26"/>
      <c r="L61" s="26">
        <f t="shared" si="6"/>
        <v>1541</v>
      </c>
      <c r="M61" s="26"/>
      <c r="N61" s="26">
        <v>1541</v>
      </c>
      <c r="O61" s="26"/>
      <c r="P61" s="26"/>
      <c r="Q61" s="26">
        <f t="shared" si="5"/>
        <v>0</v>
      </c>
      <c r="R61" s="26"/>
      <c r="S61" s="26"/>
      <c r="T61" s="26">
        <v>0</v>
      </c>
      <c r="U61" s="23">
        <f t="shared" si="3"/>
        <v>0.88920946335833817</v>
      </c>
      <c r="V61" s="23"/>
      <c r="W61" s="23">
        <f t="shared" si="4"/>
        <v>0.88920946335833817</v>
      </c>
      <c r="X61" s="23"/>
      <c r="Y61" s="23"/>
      <c r="Z61" s="23"/>
      <c r="AA61" s="23"/>
      <c r="AB61" s="23"/>
      <c r="AC61" s="23"/>
    </row>
    <row r="62" spans="1:29" s="20" customFormat="1" x14ac:dyDescent="0.25">
      <c r="A62" s="24">
        <v>45</v>
      </c>
      <c r="B62" s="29" t="s">
        <v>40</v>
      </c>
      <c r="C62" s="26">
        <f t="shared" si="1"/>
        <v>1577</v>
      </c>
      <c r="D62" s="26"/>
      <c r="E62" s="27">
        <v>1577</v>
      </c>
      <c r="F62" s="26"/>
      <c r="G62" s="26"/>
      <c r="H62" s="26"/>
      <c r="I62" s="26"/>
      <c r="J62" s="26"/>
      <c r="K62" s="26"/>
      <c r="L62" s="26">
        <f t="shared" si="6"/>
        <v>1486</v>
      </c>
      <c r="M62" s="26"/>
      <c r="N62" s="26">
        <v>1486</v>
      </c>
      <c r="O62" s="26"/>
      <c r="P62" s="26"/>
      <c r="Q62" s="26">
        <f t="shared" si="5"/>
        <v>0</v>
      </c>
      <c r="R62" s="26"/>
      <c r="S62" s="26"/>
      <c r="T62" s="26">
        <v>0</v>
      </c>
      <c r="U62" s="23">
        <f t="shared" si="3"/>
        <v>0.94229549778059607</v>
      </c>
      <c r="V62" s="23"/>
      <c r="W62" s="23">
        <f t="shared" si="4"/>
        <v>0.94229549778059607</v>
      </c>
      <c r="X62" s="23"/>
      <c r="Y62" s="23"/>
      <c r="Z62" s="23"/>
      <c r="AA62" s="23"/>
      <c r="AB62" s="23"/>
      <c r="AC62" s="23"/>
    </row>
    <row r="63" spans="1:29" s="20" customFormat="1" x14ac:dyDescent="0.25">
      <c r="A63" s="24">
        <v>46</v>
      </c>
      <c r="B63" s="28" t="s">
        <v>128</v>
      </c>
      <c r="C63" s="26">
        <f t="shared" si="1"/>
        <v>1048</v>
      </c>
      <c r="D63" s="26"/>
      <c r="E63" s="27">
        <v>1048</v>
      </c>
      <c r="F63" s="26"/>
      <c r="G63" s="26"/>
      <c r="H63" s="26"/>
      <c r="I63" s="26"/>
      <c r="J63" s="26"/>
      <c r="K63" s="26"/>
      <c r="L63" s="26">
        <f t="shared" si="6"/>
        <v>1046</v>
      </c>
      <c r="M63" s="26"/>
      <c r="N63" s="26">
        <v>1046</v>
      </c>
      <c r="O63" s="26"/>
      <c r="P63" s="26"/>
      <c r="Q63" s="26">
        <f t="shared" si="5"/>
        <v>0</v>
      </c>
      <c r="R63" s="26"/>
      <c r="S63" s="26"/>
      <c r="T63" s="26">
        <v>0</v>
      </c>
      <c r="U63" s="23">
        <f t="shared" si="3"/>
        <v>0.99809160305343514</v>
      </c>
      <c r="V63" s="23"/>
      <c r="W63" s="23">
        <f t="shared" si="4"/>
        <v>0.99809160305343514</v>
      </c>
      <c r="X63" s="23"/>
      <c r="Y63" s="23"/>
      <c r="Z63" s="23"/>
      <c r="AA63" s="23"/>
      <c r="AB63" s="23"/>
      <c r="AC63" s="23"/>
    </row>
    <row r="64" spans="1:29" s="20" customFormat="1" ht="25.5" x14ac:dyDescent="0.25">
      <c r="A64" s="24">
        <v>47</v>
      </c>
      <c r="B64" s="28" t="s">
        <v>129</v>
      </c>
      <c r="C64" s="26">
        <f t="shared" si="1"/>
        <v>1033</v>
      </c>
      <c r="D64" s="26"/>
      <c r="E64" s="27">
        <v>1033</v>
      </c>
      <c r="F64" s="26"/>
      <c r="G64" s="26"/>
      <c r="H64" s="26"/>
      <c r="I64" s="26"/>
      <c r="J64" s="26"/>
      <c r="K64" s="26"/>
      <c r="L64" s="26">
        <f t="shared" si="6"/>
        <v>994</v>
      </c>
      <c r="M64" s="26"/>
      <c r="N64" s="26">
        <v>994</v>
      </c>
      <c r="O64" s="26"/>
      <c r="P64" s="26"/>
      <c r="Q64" s="26">
        <f t="shared" si="5"/>
        <v>0</v>
      </c>
      <c r="R64" s="26"/>
      <c r="S64" s="26"/>
      <c r="T64" s="26">
        <v>0</v>
      </c>
      <c r="U64" s="23">
        <f t="shared" si="3"/>
        <v>0.96224588576960313</v>
      </c>
      <c r="V64" s="23"/>
      <c r="W64" s="23">
        <f t="shared" si="4"/>
        <v>0.96224588576960313</v>
      </c>
      <c r="X64" s="23"/>
      <c r="Y64" s="23"/>
      <c r="Z64" s="23"/>
      <c r="AA64" s="23"/>
      <c r="AB64" s="23"/>
      <c r="AC64" s="23"/>
    </row>
    <row r="65" spans="1:29" s="20" customFormat="1" x14ac:dyDescent="0.25">
      <c r="A65" s="24">
        <v>48</v>
      </c>
      <c r="B65" s="29" t="s">
        <v>44</v>
      </c>
      <c r="C65" s="26">
        <f t="shared" si="1"/>
        <v>701</v>
      </c>
      <c r="D65" s="26"/>
      <c r="E65" s="27">
        <v>701</v>
      </c>
      <c r="F65" s="26"/>
      <c r="G65" s="26"/>
      <c r="H65" s="26"/>
      <c r="I65" s="26"/>
      <c r="J65" s="26"/>
      <c r="K65" s="26"/>
      <c r="L65" s="26">
        <f t="shared" si="6"/>
        <v>706</v>
      </c>
      <c r="M65" s="26"/>
      <c r="N65" s="26">
        <v>706</v>
      </c>
      <c r="O65" s="26"/>
      <c r="P65" s="26"/>
      <c r="Q65" s="26">
        <f t="shared" si="5"/>
        <v>0</v>
      </c>
      <c r="R65" s="26"/>
      <c r="S65" s="26"/>
      <c r="T65" s="26">
        <v>0</v>
      </c>
      <c r="U65" s="23">
        <f t="shared" si="3"/>
        <v>1.007132667617689</v>
      </c>
      <c r="V65" s="23"/>
      <c r="W65" s="23">
        <f t="shared" si="4"/>
        <v>1.007132667617689</v>
      </c>
      <c r="X65" s="23"/>
      <c r="Y65" s="23"/>
      <c r="Z65" s="23"/>
      <c r="AA65" s="23"/>
      <c r="AB65" s="23"/>
      <c r="AC65" s="23"/>
    </row>
    <row r="66" spans="1:29" s="20" customFormat="1" x14ac:dyDescent="0.25">
      <c r="A66" s="24">
        <v>49</v>
      </c>
      <c r="B66" s="28" t="s">
        <v>41</v>
      </c>
      <c r="C66" s="26">
        <f t="shared" si="1"/>
        <v>837</v>
      </c>
      <c r="D66" s="26"/>
      <c r="E66" s="27">
        <v>837</v>
      </c>
      <c r="F66" s="26"/>
      <c r="G66" s="26"/>
      <c r="H66" s="26"/>
      <c r="I66" s="26"/>
      <c r="J66" s="26"/>
      <c r="K66" s="26"/>
      <c r="L66" s="26">
        <f t="shared" si="6"/>
        <v>853</v>
      </c>
      <c r="M66" s="26"/>
      <c r="N66" s="26">
        <v>853</v>
      </c>
      <c r="O66" s="26"/>
      <c r="P66" s="26"/>
      <c r="Q66" s="26">
        <f t="shared" si="5"/>
        <v>0</v>
      </c>
      <c r="R66" s="26"/>
      <c r="S66" s="26"/>
      <c r="T66" s="26">
        <v>0</v>
      </c>
      <c r="U66" s="23">
        <f t="shared" si="3"/>
        <v>1.0191158900836321</v>
      </c>
      <c r="V66" s="23"/>
      <c r="W66" s="23">
        <f t="shared" si="4"/>
        <v>1.0191158900836321</v>
      </c>
      <c r="X66" s="23"/>
      <c r="Y66" s="23"/>
      <c r="Z66" s="23"/>
      <c r="AA66" s="23"/>
      <c r="AB66" s="23"/>
      <c r="AC66" s="23"/>
    </row>
    <row r="67" spans="1:29" s="20" customFormat="1" x14ac:dyDescent="0.25">
      <c r="A67" s="24">
        <v>50</v>
      </c>
      <c r="B67" s="28" t="s">
        <v>130</v>
      </c>
      <c r="C67" s="26">
        <f t="shared" si="1"/>
        <v>1315</v>
      </c>
      <c r="D67" s="26"/>
      <c r="E67" s="27">
        <v>1315</v>
      </c>
      <c r="F67" s="26"/>
      <c r="G67" s="26"/>
      <c r="H67" s="26"/>
      <c r="I67" s="26"/>
      <c r="J67" s="26"/>
      <c r="K67" s="26"/>
      <c r="L67" s="26">
        <f t="shared" si="6"/>
        <v>1156</v>
      </c>
      <c r="M67" s="26"/>
      <c r="N67" s="26">
        <v>1156</v>
      </c>
      <c r="O67" s="26"/>
      <c r="P67" s="26"/>
      <c r="Q67" s="26">
        <f t="shared" si="5"/>
        <v>0</v>
      </c>
      <c r="R67" s="26"/>
      <c r="S67" s="26"/>
      <c r="T67" s="26">
        <v>0</v>
      </c>
      <c r="U67" s="23">
        <f t="shared" si="3"/>
        <v>0.8790874524714829</v>
      </c>
      <c r="V67" s="23"/>
      <c r="W67" s="23">
        <f t="shared" si="4"/>
        <v>0.8790874524714829</v>
      </c>
      <c r="X67" s="23"/>
      <c r="Y67" s="23"/>
      <c r="Z67" s="23"/>
      <c r="AA67" s="23"/>
      <c r="AB67" s="23"/>
      <c r="AC67" s="23"/>
    </row>
    <row r="68" spans="1:29" s="20" customFormat="1" x14ac:dyDescent="0.25">
      <c r="A68" s="24">
        <v>51</v>
      </c>
      <c r="B68" s="28" t="s">
        <v>131</v>
      </c>
      <c r="C68" s="26">
        <f t="shared" si="1"/>
        <v>1283</v>
      </c>
      <c r="D68" s="26"/>
      <c r="E68" s="27">
        <v>1283</v>
      </c>
      <c r="F68" s="26"/>
      <c r="G68" s="26"/>
      <c r="H68" s="26"/>
      <c r="I68" s="26"/>
      <c r="J68" s="26"/>
      <c r="K68" s="26"/>
      <c r="L68" s="26">
        <f t="shared" si="6"/>
        <v>1130</v>
      </c>
      <c r="M68" s="26"/>
      <c r="N68" s="26">
        <v>1130</v>
      </c>
      <c r="O68" s="26"/>
      <c r="P68" s="26"/>
      <c r="Q68" s="26">
        <f t="shared" si="5"/>
        <v>0</v>
      </c>
      <c r="R68" s="26"/>
      <c r="S68" s="26"/>
      <c r="T68" s="26">
        <v>0</v>
      </c>
      <c r="U68" s="23">
        <f t="shared" si="3"/>
        <v>0.88074824629773962</v>
      </c>
      <c r="V68" s="23"/>
      <c r="W68" s="23">
        <f t="shared" si="4"/>
        <v>0.88074824629773962</v>
      </c>
      <c r="X68" s="23"/>
      <c r="Y68" s="23"/>
      <c r="Z68" s="23"/>
      <c r="AA68" s="23"/>
      <c r="AB68" s="23"/>
      <c r="AC68" s="23"/>
    </row>
    <row r="69" spans="1:29" s="20" customFormat="1" x14ac:dyDescent="0.25">
      <c r="A69" s="24">
        <v>52</v>
      </c>
      <c r="B69" s="28" t="s">
        <v>132</v>
      </c>
      <c r="C69" s="26">
        <f t="shared" si="1"/>
        <v>821</v>
      </c>
      <c r="D69" s="26"/>
      <c r="E69" s="27">
        <v>821</v>
      </c>
      <c r="F69" s="26"/>
      <c r="G69" s="26"/>
      <c r="H69" s="26"/>
      <c r="I69" s="26"/>
      <c r="J69" s="26"/>
      <c r="K69" s="26"/>
      <c r="L69" s="26">
        <f t="shared" si="6"/>
        <v>794</v>
      </c>
      <c r="M69" s="26"/>
      <c r="N69" s="26">
        <v>794</v>
      </c>
      <c r="O69" s="26"/>
      <c r="P69" s="26"/>
      <c r="Q69" s="26">
        <f t="shared" si="5"/>
        <v>0</v>
      </c>
      <c r="R69" s="26"/>
      <c r="S69" s="26"/>
      <c r="T69" s="26">
        <v>0</v>
      </c>
      <c r="U69" s="23">
        <f t="shared" si="3"/>
        <v>0.96711327649208279</v>
      </c>
      <c r="V69" s="23"/>
      <c r="W69" s="23">
        <f t="shared" si="4"/>
        <v>0.96711327649208279</v>
      </c>
      <c r="X69" s="23"/>
      <c r="Y69" s="23"/>
      <c r="Z69" s="23"/>
      <c r="AA69" s="23"/>
      <c r="AB69" s="23"/>
      <c r="AC69" s="23"/>
    </row>
    <row r="70" spans="1:29" s="20" customFormat="1" x14ac:dyDescent="0.25">
      <c r="A70" s="24">
        <v>53</v>
      </c>
      <c r="B70" s="28" t="s">
        <v>133</v>
      </c>
      <c r="C70" s="26"/>
      <c r="D70" s="26"/>
      <c r="E70" s="27"/>
      <c r="F70" s="26"/>
      <c r="G70" s="26"/>
      <c r="H70" s="26"/>
      <c r="I70" s="26"/>
      <c r="J70" s="26"/>
      <c r="K70" s="26"/>
      <c r="L70" s="26">
        <f>SUM(M70:Q70)+T70</f>
        <v>42.98</v>
      </c>
      <c r="M70" s="26"/>
      <c r="N70" s="26">
        <v>42.98</v>
      </c>
      <c r="O70" s="26"/>
      <c r="P70" s="26"/>
      <c r="Q70" s="26"/>
      <c r="R70" s="26"/>
      <c r="S70" s="26"/>
      <c r="T70" s="26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s="20" customFormat="1" ht="25.5" x14ac:dyDescent="0.25">
      <c r="A71" s="24">
        <v>54</v>
      </c>
      <c r="B71" s="28" t="s">
        <v>95</v>
      </c>
      <c r="C71" s="26">
        <f t="shared" si="1"/>
        <v>415</v>
      </c>
      <c r="D71" s="26"/>
      <c r="E71" s="27">
        <v>415</v>
      </c>
      <c r="F71" s="26"/>
      <c r="G71" s="26"/>
      <c r="H71" s="26"/>
      <c r="I71" s="26"/>
      <c r="J71" s="26"/>
      <c r="K71" s="26"/>
      <c r="L71" s="26">
        <f t="shared" si="6"/>
        <v>415</v>
      </c>
      <c r="M71" s="26"/>
      <c r="N71" s="26">
        <v>415</v>
      </c>
      <c r="O71" s="26"/>
      <c r="P71" s="26"/>
      <c r="Q71" s="26"/>
      <c r="R71" s="26"/>
      <c r="S71" s="26"/>
      <c r="T71" s="26"/>
      <c r="U71" s="23">
        <f t="shared" si="3"/>
        <v>1</v>
      </c>
      <c r="V71" s="23"/>
      <c r="W71" s="23">
        <f t="shared" si="4"/>
        <v>1</v>
      </c>
      <c r="X71" s="23"/>
      <c r="Y71" s="23"/>
      <c r="Z71" s="23"/>
      <c r="AA71" s="23"/>
      <c r="AB71" s="23"/>
      <c r="AC71" s="23"/>
    </row>
    <row r="72" spans="1:29" s="20" customFormat="1" ht="25.5" x14ac:dyDescent="0.25">
      <c r="A72" s="24">
        <v>55</v>
      </c>
      <c r="B72" s="28" t="s">
        <v>134</v>
      </c>
      <c r="C72" s="26"/>
      <c r="D72" s="26"/>
      <c r="E72" s="27"/>
      <c r="F72" s="26"/>
      <c r="G72" s="26"/>
      <c r="H72" s="26"/>
      <c r="I72" s="26"/>
      <c r="J72" s="26"/>
      <c r="K72" s="26"/>
      <c r="L72" s="26">
        <f t="shared" si="6"/>
        <v>373.0668</v>
      </c>
      <c r="M72" s="26"/>
      <c r="N72" s="26">
        <v>373.0668</v>
      </c>
      <c r="O72" s="26"/>
      <c r="P72" s="26"/>
      <c r="Q72" s="26"/>
      <c r="R72" s="26"/>
      <c r="S72" s="26"/>
      <c r="T72" s="26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s="20" customFormat="1" ht="25.5" x14ac:dyDescent="0.25">
      <c r="A73" s="24">
        <v>56</v>
      </c>
      <c r="B73" s="28" t="s">
        <v>135</v>
      </c>
      <c r="C73" s="26"/>
      <c r="D73" s="26"/>
      <c r="E73" s="27"/>
      <c r="F73" s="26"/>
      <c r="G73" s="26"/>
      <c r="H73" s="26"/>
      <c r="I73" s="26"/>
      <c r="J73" s="26"/>
      <c r="K73" s="26"/>
      <c r="L73" s="26">
        <f t="shared" si="6"/>
        <v>625</v>
      </c>
      <c r="M73" s="26"/>
      <c r="N73" s="26">
        <v>625</v>
      </c>
      <c r="O73" s="26"/>
      <c r="P73" s="26"/>
      <c r="Q73" s="26"/>
      <c r="R73" s="26"/>
      <c r="S73" s="26"/>
      <c r="T73" s="26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s="20" customFormat="1" ht="30" x14ac:dyDescent="0.25">
      <c r="A74" s="24">
        <v>57</v>
      </c>
      <c r="B74" s="30" t="s">
        <v>136</v>
      </c>
      <c r="C74" s="26"/>
      <c r="D74" s="26"/>
      <c r="E74" s="27"/>
      <c r="F74" s="26"/>
      <c r="G74" s="26"/>
      <c r="H74" s="26"/>
      <c r="I74" s="26"/>
      <c r="J74" s="26"/>
      <c r="K74" s="26"/>
      <c r="L74" s="26">
        <f t="shared" si="6"/>
        <v>47.724359999999997</v>
      </c>
      <c r="M74" s="26"/>
      <c r="N74" s="26">
        <v>47.724359999999997</v>
      </c>
      <c r="O74" s="26"/>
      <c r="P74" s="26"/>
      <c r="Q74" s="26"/>
      <c r="R74" s="26"/>
      <c r="S74" s="26"/>
      <c r="T74" s="26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s="20" customFormat="1" ht="30" x14ac:dyDescent="0.25">
      <c r="A75" s="24">
        <v>58</v>
      </c>
      <c r="B75" s="30" t="s">
        <v>86</v>
      </c>
      <c r="C75" s="26"/>
      <c r="D75" s="26"/>
      <c r="E75" s="27"/>
      <c r="F75" s="26"/>
      <c r="G75" s="26"/>
      <c r="H75" s="26"/>
      <c r="I75" s="26"/>
      <c r="J75" s="26"/>
      <c r="K75" s="26"/>
      <c r="L75" s="26">
        <f t="shared" si="6"/>
        <v>514</v>
      </c>
      <c r="M75" s="26"/>
      <c r="N75" s="26">
        <v>514</v>
      </c>
      <c r="O75" s="26"/>
      <c r="P75" s="26"/>
      <c r="Q75" s="26"/>
      <c r="R75" s="26"/>
      <c r="S75" s="26"/>
      <c r="T75" s="26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s="20" customFormat="1" ht="25.5" x14ac:dyDescent="0.25">
      <c r="A76" s="24">
        <v>59</v>
      </c>
      <c r="B76" s="28" t="s">
        <v>137</v>
      </c>
      <c r="C76" s="26"/>
      <c r="D76" s="26"/>
      <c r="E76" s="27"/>
      <c r="F76" s="26"/>
      <c r="G76" s="26"/>
      <c r="H76" s="26"/>
      <c r="I76" s="26"/>
      <c r="J76" s="26"/>
      <c r="K76" s="26"/>
      <c r="L76" s="26">
        <f t="shared" si="6"/>
        <v>515.83281199999999</v>
      </c>
      <c r="M76" s="26"/>
      <c r="N76" s="26">
        <v>515.83281199999999</v>
      </c>
      <c r="O76" s="26"/>
      <c r="P76" s="26"/>
      <c r="Q76" s="26"/>
      <c r="R76" s="26"/>
      <c r="S76" s="26"/>
      <c r="T76" s="26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s="20" customFormat="1" x14ac:dyDescent="0.25">
      <c r="A77" s="24">
        <v>60</v>
      </c>
      <c r="B77" s="28" t="s">
        <v>89</v>
      </c>
      <c r="C77" s="26"/>
      <c r="D77" s="26"/>
      <c r="E77" s="27"/>
      <c r="F77" s="26"/>
      <c r="G77" s="26"/>
      <c r="H77" s="26"/>
      <c r="I77" s="26"/>
      <c r="J77" s="26"/>
      <c r="K77" s="26"/>
      <c r="L77" s="26">
        <f t="shared" si="6"/>
        <v>1352.5</v>
      </c>
      <c r="M77" s="26"/>
      <c r="N77" s="26">
        <v>1352.5</v>
      </c>
      <c r="O77" s="26"/>
      <c r="P77" s="26"/>
      <c r="Q77" s="26"/>
      <c r="R77" s="26"/>
      <c r="S77" s="26"/>
      <c r="T77" s="26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s="20" customFormat="1" ht="25.5" x14ac:dyDescent="0.25">
      <c r="A78" s="24">
        <v>61</v>
      </c>
      <c r="B78" s="28" t="s">
        <v>90</v>
      </c>
      <c r="C78" s="26"/>
      <c r="D78" s="26"/>
      <c r="E78" s="27"/>
      <c r="F78" s="26"/>
      <c r="G78" s="26"/>
      <c r="H78" s="26"/>
      <c r="I78" s="26"/>
      <c r="J78" s="26"/>
      <c r="K78" s="26"/>
      <c r="L78" s="26">
        <f t="shared" si="6"/>
        <v>709.54</v>
      </c>
      <c r="M78" s="26"/>
      <c r="N78" s="26">
        <v>709.54</v>
      </c>
      <c r="O78" s="26"/>
      <c r="P78" s="26"/>
      <c r="Q78" s="26"/>
      <c r="R78" s="26"/>
      <c r="S78" s="26"/>
      <c r="T78" s="26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s="20" customFormat="1" ht="25.5" x14ac:dyDescent="0.25">
      <c r="A79" s="24">
        <v>62</v>
      </c>
      <c r="B79" s="28" t="s">
        <v>138</v>
      </c>
      <c r="C79" s="26"/>
      <c r="D79" s="26"/>
      <c r="E79" s="27"/>
      <c r="F79" s="26"/>
      <c r="G79" s="26"/>
      <c r="H79" s="26"/>
      <c r="I79" s="26"/>
      <c r="J79" s="26"/>
      <c r="K79" s="26"/>
      <c r="L79" s="26">
        <f t="shared" si="6"/>
        <v>2174</v>
      </c>
      <c r="M79" s="26"/>
      <c r="N79" s="26">
        <v>2174</v>
      </c>
      <c r="O79" s="26"/>
      <c r="P79" s="26"/>
      <c r="Q79" s="26"/>
      <c r="R79" s="26"/>
      <c r="S79" s="26"/>
      <c r="T79" s="26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s="20" customFormat="1" ht="25.5" x14ac:dyDescent="0.25">
      <c r="A80" s="24">
        <v>63</v>
      </c>
      <c r="B80" s="28" t="s">
        <v>91</v>
      </c>
      <c r="C80" s="26"/>
      <c r="D80" s="26"/>
      <c r="E80" s="27"/>
      <c r="F80" s="26"/>
      <c r="G80" s="26"/>
      <c r="H80" s="26"/>
      <c r="I80" s="26"/>
      <c r="J80" s="26"/>
      <c r="K80" s="26"/>
      <c r="L80" s="26">
        <f t="shared" si="6"/>
        <v>260822.456335</v>
      </c>
      <c r="M80" s="26"/>
      <c r="N80" s="26">
        <v>260822.456335</v>
      </c>
      <c r="O80" s="26"/>
      <c r="P80" s="26"/>
      <c r="Q80" s="26"/>
      <c r="R80" s="26"/>
      <c r="S80" s="26"/>
      <c r="T80" s="26"/>
      <c r="U80" s="23"/>
      <c r="V80" s="23"/>
      <c r="W80" s="23"/>
      <c r="X80" s="23"/>
      <c r="Y80" s="23"/>
      <c r="Z80" s="23"/>
      <c r="AA80" s="23"/>
      <c r="AB80" s="23"/>
      <c r="AC80" s="23"/>
    </row>
    <row r="81" spans="1:29" s="20" customFormat="1" ht="25.5" x14ac:dyDescent="0.25">
      <c r="A81" s="24">
        <v>64</v>
      </c>
      <c r="B81" s="28" t="s">
        <v>92</v>
      </c>
      <c r="C81" s="26"/>
      <c r="D81" s="26"/>
      <c r="E81" s="27"/>
      <c r="F81" s="26"/>
      <c r="G81" s="26"/>
      <c r="H81" s="26"/>
      <c r="I81" s="26"/>
      <c r="J81" s="26"/>
      <c r="K81" s="26"/>
      <c r="L81" s="26">
        <f t="shared" si="6"/>
        <v>797.5</v>
      </c>
      <c r="M81" s="26"/>
      <c r="N81" s="26">
        <v>797.5</v>
      </c>
      <c r="O81" s="26"/>
      <c r="P81" s="26"/>
      <c r="Q81" s="26"/>
      <c r="R81" s="26"/>
      <c r="S81" s="26"/>
      <c r="T81" s="26"/>
      <c r="U81" s="23"/>
      <c r="V81" s="23"/>
      <c r="W81" s="23"/>
      <c r="X81" s="23"/>
      <c r="Y81" s="23"/>
      <c r="Z81" s="23"/>
      <c r="AA81" s="23"/>
      <c r="AB81" s="23"/>
      <c r="AC81" s="23"/>
    </row>
    <row r="82" spans="1:29" s="20" customFormat="1" ht="25.5" x14ac:dyDescent="0.25">
      <c r="A82" s="24">
        <v>65</v>
      </c>
      <c r="B82" s="28" t="s">
        <v>93</v>
      </c>
      <c r="C82" s="26">
        <f>E82</f>
        <v>746</v>
      </c>
      <c r="D82" s="26"/>
      <c r="E82" s="27">
        <v>746</v>
      </c>
      <c r="F82" s="26"/>
      <c r="G82" s="26"/>
      <c r="H82" s="26"/>
      <c r="I82" s="26"/>
      <c r="J82" s="26"/>
      <c r="K82" s="26"/>
      <c r="L82" s="26">
        <f t="shared" si="6"/>
        <v>779.25548800000001</v>
      </c>
      <c r="M82" s="26"/>
      <c r="N82" s="26">
        <v>779.25548800000001</v>
      </c>
      <c r="O82" s="26"/>
      <c r="P82" s="26"/>
      <c r="Q82" s="26"/>
      <c r="R82" s="26"/>
      <c r="S82" s="26"/>
      <c r="T82" s="26"/>
      <c r="U82" s="23"/>
      <c r="V82" s="23"/>
      <c r="W82" s="23"/>
      <c r="X82" s="23"/>
      <c r="Y82" s="23"/>
      <c r="Z82" s="23"/>
      <c r="AA82" s="23"/>
      <c r="AB82" s="23"/>
      <c r="AC82" s="23"/>
    </row>
    <row r="83" spans="1:29" s="20" customFormat="1" ht="25.5" x14ac:dyDescent="0.25">
      <c r="A83" s="24">
        <v>66</v>
      </c>
      <c r="B83" s="28" t="s">
        <v>94</v>
      </c>
      <c r="C83" s="26"/>
      <c r="D83" s="26"/>
      <c r="E83" s="27"/>
      <c r="F83" s="26"/>
      <c r="G83" s="26"/>
      <c r="H83" s="26"/>
      <c r="I83" s="26"/>
      <c r="J83" s="26"/>
      <c r="K83" s="26"/>
      <c r="L83" s="26">
        <f t="shared" si="6"/>
        <v>195.680003</v>
      </c>
      <c r="M83" s="26"/>
      <c r="N83" s="26">
        <v>195.680003</v>
      </c>
      <c r="O83" s="26"/>
      <c r="P83" s="26"/>
      <c r="Q83" s="26"/>
      <c r="R83" s="26"/>
      <c r="S83" s="26"/>
      <c r="T83" s="26"/>
      <c r="U83" s="23"/>
      <c r="V83" s="23"/>
      <c r="W83" s="23"/>
      <c r="X83" s="23"/>
      <c r="Y83" s="23"/>
      <c r="Z83" s="23"/>
      <c r="AA83" s="23"/>
      <c r="AB83" s="23"/>
      <c r="AC83" s="23"/>
    </row>
    <row r="84" spans="1:29" s="20" customFormat="1" ht="38.25" x14ac:dyDescent="0.25">
      <c r="A84" s="24">
        <v>67</v>
      </c>
      <c r="B84" s="28" t="s">
        <v>139</v>
      </c>
      <c r="C84" s="26"/>
      <c r="D84" s="26"/>
      <c r="E84" s="27"/>
      <c r="F84" s="26"/>
      <c r="G84" s="26"/>
      <c r="H84" s="26"/>
      <c r="I84" s="26"/>
      <c r="J84" s="26"/>
      <c r="K84" s="26"/>
      <c r="L84" s="26">
        <f t="shared" si="6"/>
        <v>80</v>
      </c>
      <c r="M84" s="26"/>
      <c r="N84" s="26">
        <v>80</v>
      </c>
      <c r="O84" s="26"/>
      <c r="P84" s="26"/>
      <c r="Q84" s="26"/>
      <c r="R84" s="26"/>
      <c r="S84" s="26"/>
      <c r="T84" s="26"/>
      <c r="U84" s="23"/>
      <c r="V84" s="23"/>
      <c r="W84" s="23"/>
      <c r="X84" s="23"/>
      <c r="Y84" s="23"/>
      <c r="Z84" s="23"/>
      <c r="AA84" s="23"/>
      <c r="AB84" s="23"/>
      <c r="AC84" s="23"/>
    </row>
    <row r="85" spans="1:29" s="20" customFormat="1" ht="25.5" x14ac:dyDescent="0.25">
      <c r="A85" s="24">
        <v>68</v>
      </c>
      <c r="B85" s="28" t="s">
        <v>96</v>
      </c>
      <c r="C85" s="26"/>
      <c r="D85" s="26"/>
      <c r="E85" s="27"/>
      <c r="F85" s="26"/>
      <c r="G85" s="26"/>
      <c r="H85" s="26"/>
      <c r="I85" s="26"/>
      <c r="J85" s="26"/>
      <c r="K85" s="26"/>
      <c r="L85" s="26">
        <f t="shared" si="6"/>
        <v>419.97755799999999</v>
      </c>
      <c r="M85" s="26"/>
      <c r="N85" s="26">
        <v>419.97755799999999</v>
      </c>
      <c r="O85" s="26"/>
      <c r="P85" s="26"/>
      <c r="Q85" s="26"/>
      <c r="R85" s="26"/>
      <c r="S85" s="26"/>
      <c r="T85" s="26"/>
      <c r="U85" s="23"/>
      <c r="V85" s="23"/>
      <c r="W85" s="23"/>
      <c r="X85" s="23"/>
      <c r="Y85" s="23"/>
      <c r="Z85" s="23"/>
      <c r="AA85" s="23"/>
      <c r="AB85" s="23"/>
      <c r="AC85" s="23"/>
    </row>
    <row r="86" spans="1:29" s="20" customFormat="1" x14ac:dyDescent="0.25">
      <c r="A86" s="24">
        <v>69</v>
      </c>
      <c r="B86" s="28" t="s">
        <v>97</v>
      </c>
      <c r="C86" s="26"/>
      <c r="D86" s="26"/>
      <c r="E86" s="27"/>
      <c r="F86" s="26"/>
      <c r="G86" s="26"/>
      <c r="H86" s="26"/>
      <c r="I86" s="26"/>
      <c r="J86" s="26"/>
      <c r="K86" s="26"/>
      <c r="L86" s="26">
        <f t="shared" si="6"/>
        <v>145</v>
      </c>
      <c r="M86" s="26"/>
      <c r="N86" s="26">
        <v>145</v>
      </c>
      <c r="O86" s="26"/>
      <c r="P86" s="26"/>
      <c r="Q86" s="26"/>
      <c r="R86" s="26"/>
      <c r="S86" s="26"/>
      <c r="T86" s="26"/>
      <c r="U86" s="23"/>
      <c r="V86" s="23"/>
      <c r="W86" s="23"/>
      <c r="X86" s="23"/>
      <c r="Y86" s="23"/>
      <c r="Z86" s="23"/>
      <c r="AA86" s="23"/>
      <c r="AB86" s="23"/>
      <c r="AC86" s="23"/>
    </row>
    <row r="87" spans="1:29" s="20" customFormat="1" x14ac:dyDescent="0.25">
      <c r="A87" s="24">
        <v>70</v>
      </c>
      <c r="B87" s="28" t="s">
        <v>140</v>
      </c>
      <c r="C87" s="26"/>
      <c r="D87" s="26"/>
      <c r="E87" s="27"/>
      <c r="F87" s="26"/>
      <c r="G87" s="26"/>
      <c r="H87" s="26"/>
      <c r="I87" s="26"/>
      <c r="J87" s="26"/>
      <c r="K87" s="26"/>
      <c r="L87" s="26">
        <f t="shared" si="6"/>
        <v>357.6</v>
      </c>
      <c r="M87" s="26"/>
      <c r="N87" s="26">
        <v>357.6</v>
      </c>
      <c r="O87" s="26"/>
      <c r="P87" s="26"/>
      <c r="Q87" s="26"/>
      <c r="R87" s="26"/>
      <c r="S87" s="26"/>
      <c r="T87" s="26"/>
      <c r="U87" s="23"/>
      <c r="V87" s="23"/>
      <c r="W87" s="23"/>
      <c r="X87" s="23"/>
      <c r="Y87" s="23"/>
      <c r="Z87" s="23"/>
      <c r="AA87" s="23"/>
      <c r="AB87" s="23"/>
      <c r="AC87" s="23"/>
    </row>
    <row r="88" spans="1:29" s="20" customFormat="1" ht="25.5" x14ac:dyDescent="0.25">
      <c r="A88" s="24">
        <v>71</v>
      </c>
      <c r="B88" s="28" t="s">
        <v>87</v>
      </c>
      <c r="C88" s="26"/>
      <c r="D88" s="26"/>
      <c r="E88" s="27"/>
      <c r="F88" s="26"/>
      <c r="G88" s="26"/>
      <c r="H88" s="26"/>
      <c r="I88" s="26"/>
      <c r="J88" s="26"/>
      <c r="K88" s="26"/>
      <c r="L88" s="26">
        <f t="shared" si="6"/>
        <v>52.5</v>
      </c>
      <c r="M88" s="26"/>
      <c r="N88" s="26">
        <v>52.5</v>
      </c>
      <c r="O88" s="26"/>
      <c r="P88" s="26"/>
      <c r="Q88" s="26"/>
      <c r="R88" s="26"/>
      <c r="S88" s="26"/>
      <c r="T88" s="26"/>
      <c r="U88" s="23"/>
      <c r="V88" s="23"/>
      <c r="W88" s="23"/>
      <c r="X88" s="23"/>
      <c r="Y88" s="23"/>
      <c r="Z88" s="23"/>
      <c r="AA88" s="23"/>
      <c r="AB88" s="23"/>
      <c r="AC88" s="23"/>
    </row>
    <row r="89" spans="1:29" s="20" customFormat="1" ht="25.5" x14ac:dyDescent="0.25">
      <c r="A89" s="24">
        <v>72</v>
      </c>
      <c r="B89" s="28" t="s">
        <v>88</v>
      </c>
      <c r="C89" s="26"/>
      <c r="D89" s="26"/>
      <c r="E89" s="27"/>
      <c r="F89" s="26"/>
      <c r="G89" s="26"/>
      <c r="H89" s="26"/>
      <c r="I89" s="26"/>
      <c r="J89" s="26"/>
      <c r="K89" s="26"/>
      <c r="L89" s="26">
        <f t="shared" si="6"/>
        <v>117.5</v>
      </c>
      <c r="M89" s="26"/>
      <c r="N89" s="26">
        <v>117.5</v>
      </c>
      <c r="O89" s="26"/>
      <c r="P89" s="26"/>
      <c r="Q89" s="26"/>
      <c r="R89" s="26"/>
      <c r="S89" s="26"/>
      <c r="T89" s="26"/>
      <c r="U89" s="23"/>
      <c r="V89" s="23"/>
      <c r="W89" s="23"/>
      <c r="X89" s="23"/>
      <c r="Y89" s="23"/>
      <c r="Z89" s="23"/>
      <c r="AA89" s="23"/>
      <c r="AB89" s="23"/>
      <c r="AC89" s="23"/>
    </row>
    <row r="90" spans="1:29" s="20" customFormat="1" x14ac:dyDescent="0.25">
      <c r="A90" s="24">
        <v>73</v>
      </c>
      <c r="B90" s="28" t="s">
        <v>141</v>
      </c>
      <c r="C90" s="26"/>
      <c r="D90" s="26"/>
      <c r="E90" s="27"/>
      <c r="F90" s="26"/>
      <c r="G90" s="26"/>
      <c r="H90" s="26"/>
      <c r="I90" s="26"/>
      <c r="J90" s="26"/>
      <c r="K90" s="26"/>
      <c r="L90" s="26">
        <f t="shared" si="6"/>
        <v>17.5</v>
      </c>
      <c r="M90" s="26"/>
      <c r="N90" s="26">
        <v>17.5</v>
      </c>
      <c r="O90" s="26"/>
      <c r="P90" s="26"/>
      <c r="Q90" s="26"/>
      <c r="R90" s="26"/>
      <c r="S90" s="26"/>
      <c r="T90" s="26"/>
      <c r="U90" s="23"/>
      <c r="V90" s="23"/>
      <c r="W90" s="23"/>
      <c r="X90" s="23"/>
      <c r="Y90" s="23"/>
      <c r="Z90" s="23"/>
      <c r="AA90" s="23"/>
      <c r="AB90" s="23"/>
      <c r="AC90" s="23"/>
    </row>
    <row r="91" spans="1:29" s="20" customFormat="1" x14ac:dyDescent="0.25">
      <c r="A91" s="24">
        <v>74</v>
      </c>
      <c r="B91" s="28" t="s">
        <v>142</v>
      </c>
      <c r="C91" s="26">
        <f>'[1]57-31'!C65</f>
        <v>134263.267593</v>
      </c>
      <c r="D91" s="26"/>
      <c r="E91" s="27"/>
      <c r="F91" s="26"/>
      <c r="G91" s="26"/>
      <c r="H91" s="26"/>
      <c r="I91" s="26"/>
      <c r="J91" s="26"/>
      <c r="K91" s="26"/>
      <c r="L91" s="26">
        <f>SUM(M91:Q91)+T91</f>
        <v>105799.154379</v>
      </c>
      <c r="M91" s="26"/>
      <c r="N91" s="26">
        <f>'[1]57-31'!J65</f>
        <v>94165.115441000002</v>
      </c>
      <c r="O91" s="26"/>
      <c r="P91" s="26"/>
      <c r="Q91" s="26"/>
      <c r="R91" s="26"/>
      <c r="S91" s="26"/>
      <c r="T91" s="26">
        <f>'[1]57-31'!L65</f>
        <v>11634.038938</v>
      </c>
      <c r="U91" s="23"/>
      <c r="V91" s="23"/>
      <c r="W91" s="23"/>
      <c r="X91" s="23"/>
      <c r="Y91" s="23"/>
      <c r="Z91" s="23"/>
      <c r="AA91" s="23"/>
      <c r="AB91" s="23"/>
      <c r="AC91" s="23"/>
    </row>
    <row r="92" spans="1:29" s="20" customFormat="1" x14ac:dyDescent="0.25">
      <c r="A92" s="24">
        <v>75</v>
      </c>
      <c r="B92" s="28" t="s">
        <v>143</v>
      </c>
      <c r="C92" s="26"/>
      <c r="D92" s="26"/>
      <c r="E92" s="27"/>
      <c r="F92" s="26"/>
      <c r="G92" s="26"/>
      <c r="H92" s="26"/>
      <c r="I92" s="26"/>
      <c r="J92" s="26"/>
      <c r="K92" s="26"/>
      <c r="L92" s="26">
        <f>SUM(M92:Q92)+T92</f>
        <v>20000</v>
      </c>
      <c r="M92" s="26">
        <v>20000</v>
      </c>
      <c r="N92" s="26"/>
      <c r="O92" s="26"/>
      <c r="P92" s="26"/>
      <c r="Q92" s="26"/>
      <c r="R92" s="26"/>
      <c r="S92" s="26"/>
      <c r="T92" s="26"/>
      <c r="U92" s="23"/>
      <c r="V92" s="23"/>
      <c r="W92" s="23"/>
      <c r="X92" s="23"/>
      <c r="Y92" s="23"/>
      <c r="Z92" s="23"/>
      <c r="AA92" s="23"/>
      <c r="AB92" s="23"/>
      <c r="AC92" s="23"/>
    </row>
    <row r="93" spans="1:29" s="20" customFormat="1" x14ac:dyDescent="0.25">
      <c r="A93" s="24">
        <v>76</v>
      </c>
      <c r="B93" s="28" t="s">
        <v>144</v>
      </c>
      <c r="C93" s="26"/>
      <c r="D93" s="26"/>
      <c r="E93" s="27"/>
      <c r="F93" s="26"/>
      <c r="G93" s="26"/>
      <c r="H93" s="26"/>
      <c r="I93" s="26"/>
      <c r="J93" s="26"/>
      <c r="K93" s="26"/>
      <c r="L93" s="26">
        <f>SUM(M93:Q93)+T93</f>
        <v>150000</v>
      </c>
      <c r="M93" s="26">
        <v>150000</v>
      </c>
      <c r="N93" s="26"/>
      <c r="O93" s="26"/>
      <c r="P93" s="26"/>
      <c r="Q93" s="26"/>
      <c r="R93" s="26"/>
      <c r="S93" s="26"/>
      <c r="T93" s="26"/>
      <c r="U93" s="23"/>
      <c r="V93" s="23"/>
      <c r="W93" s="23"/>
      <c r="X93" s="23"/>
      <c r="Y93" s="23"/>
      <c r="Z93" s="23"/>
      <c r="AA93" s="23"/>
      <c r="AB93" s="23"/>
      <c r="AC93" s="23"/>
    </row>
    <row r="94" spans="1:29" s="20" customFormat="1" x14ac:dyDescent="0.25">
      <c r="A94" s="24">
        <v>77</v>
      </c>
      <c r="B94" s="29" t="s">
        <v>145</v>
      </c>
      <c r="C94" s="26"/>
      <c r="D94" s="26">
        <v>8953</v>
      </c>
      <c r="E94" s="26"/>
      <c r="F94" s="26"/>
      <c r="G94" s="26"/>
      <c r="H94" s="26"/>
      <c r="I94" s="26"/>
      <c r="J94" s="26"/>
      <c r="K94" s="26"/>
      <c r="L94" s="26">
        <f>SUM(M94:Q94)+T94</f>
        <v>41315.999217999997</v>
      </c>
      <c r="M94" s="26">
        <f>8952.2908+32363.708418</f>
        <v>41315.999217999997</v>
      </c>
      <c r="N94" s="26"/>
      <c r="O94" s="26"/>
      <c r="P94" s="26"/>
      <c r="Q94" s="26"/>
      <c r="R94" s="26"/>
      <c r="S94" s="26"/>
      <c r="T94" s="26"/>
      <c r="U94" s="23"/>
      <c r="V94" s="23">
        <f>M94/D94</f>
        <v>4.6147659128783642</v>
      </c>
      <c r="W94" s="23"/>
      <c r="X94" s="23"/>
      <c r="Y94" s="23"/>
      <c r="Z94" s="23"/>
      <c r="AA94" s="23"/>
      <c r="AB94" s="23"/>
      <c r="AC94" s="23"/>
    </row>
    <row r="95" spans="1:29" s="20" customFormat="1" ht="25.5" x14ac:dyDescent="0.25">
      <c r="A95" s="24">
        <v>78</v>
      </c>
      <c r="B95" s="29" t="s">
        <v>146</v>
      </c>
      <c r="C95" s="26"/>
      <c r="D95" s="26">
        <v>10200</v>
      </c>
      <c r="E95" s="26"/>
      <c r="F95" s="26"/>
      <c r="G95" s="26"/>
      <c r="H95" s="26"/>
      <c r="I95" s="26"/>
      <c r="J95" s="26"/>
      <c r="K95" s="26"/>
      <c r="L95" s="26">
        <f>SUM(M95:Q95)+T95</f>
        <v>0</v>
      </c>
      <c r="M95" s="26">
        <v>0</v>
      </c>
      <c r="N95" s="26"/>
      <c r="O95" s="26"/>
      <c r="P95" s="26"/>
      <c r="Q95" s="26"/>
      <c r="R95" s="26"/>
      <c r="S95" s="26"/>
      <c r="T95" s="26"/>
      <c r="U95" s="23"/>
      <c r="V95" s="23">
        <f t="shared" ref="U95:V97" si="7">M95/D95</f>
        <v>0</v>
      </c>
      <c r="W95" s="23"/>
      <c r="X95" s="23"/>
      <c r="Y95" s="23"/>
      <c r="Z95" s="23"/>
      <c r="AA95" s="23"/>
      <c r="AB95" s="23"/>
      <c r="AC95" s="23"/>
    </row>
    <row r="96" spans="1:29" s="20" customFormat="1" x14ac:dyDescent="0.25">
      <c r="A96" s="24">
        <v>79</v>
      </c>
      <c r="B96" s="28" t="s">
        <v>147</v>
      </c>
      <c r="C96" s="26"/>
      <c r="D96" s="26">
        <v>1500</v>
      </c>
      <c r="E96" s="27"/>
      <c r="F96" s="26"/>
      <c r="G96" s="26"/>
      <c r="H96" s="26"/>
      <c r="I96" s="26"/>
      <c r="J96" s="26"/>
      <c r="K96" s="26"/>
      <c r="L96" s="26">
        <f t="shared" ref="L96:L110" si="8">SUM(M96:Q96)+T96</f>
        <v>1470.594769</v>
      </c>
      <c r="M96" s="26">
        <v>1470.594769</v>
      </c>
      <c r="N96" s="26"/>
      <c r="O96" s="26"/>
      <c r="P96" s="26"/>
      <c r="Q96" s="26"/>
      <c r="R96" s="26"/>
      <c r="S96" s="26"/>
      <c r="T96" s="26"/>
      <c r="U96" s="23"/>
      <c r="V96" s="23">
        <f t="shared" si="7"/>
        <v>0.98039651266666672</v>
      </c>
      <c r="W96" s="23"/>
      <c r="X96" s="23"/>
      <c r="Y96" s="23"/>
      <c r="Z96" s="23"/>
      <c r="AA96" s="23"/>
      <c r="AB96" s="23"/>
      <c r="AC96" s="23"/>
    </row>
    <row r="97" spans="1:29" s="20" customFormat="1" ht="25.5" x14ac:dyDescent="0.25">
      <c r="A97" s="24">
        <v>80</v>
      </c>
      <c r="B97" s="28" t="s">
        <v>148</v>
      </c>
      <c r="C97" s="26">
        <v>17410</v>
      </c>
      <c r="D97" s="26">
        <v>37090</v>
      </c>
      <c r="E97" s="27"/>
      <c r="F97" s="26"/>
      <c r="G97" s="26"/>
      <c r="H97" s="26"/>
      <c r="I97" s="26"/>
      <c r="J97" s="26"/>
      <c r="K97" s="26"/>
      <c r="L97" s="26">
        <f t="shared" si="8"/>
        <v>54855.214024000001</v>
      </c>
      <c r="M97" s="26">
        <v>28674.062161999998</v>
      </c>
      <c r="N97" s="26">
        <f>'[1]56-31'!D65</f>
        <v>25501.351862</v>
      </c>
      <c r="O97" s="26"/>
      <c r="P97" s="26"/>
      <c r="Q97" s="26"/>
      <c r="R97" s="26"/>
      <c r="S97" s="26"/>
      <c r="T97" s="26">
        <v>679.8</v>
      </c>
      <c r="U97" s="23">
        <f t="shared" si="7"/>
        <v>3.1507877095921883</v>
      </c>
      <c r="V97" s="23">
        <f t="shared" si="7"/>
        <v>0.77309415373416013</v>
      </c>
      <c r="W97" s="23"/>
      <c r="X97" s="23"/>
      <c r="Y97" s="23"/>
      <c r="Z97" s="23"/>
      <c r="AA97" s="23"/>
      <c r="AB97" s="23"/>
      <c r="AC97" s="23"/>
    </row>
    <row r="98" spans="1:29" s="20" customFormat="1" x14ac:dyDescent="0.25">
      <c r="A98" s="24">
        <v>81</v>
      </c>
      <c r="B98" s="28" t="s">
        <v>149</v>
      </c>
      <c r="C98" s="26">
        <v>155651</v>
      </c>
      <c r="D98" s="26">
        <v>55500</v>
      </c>
      <c r="E98" s="27"/>
      <c r="F98" s="26"/>
      <c r="G98" s="26"/>
      <c r="H98" s="26"/>
      <c r="I98" s="26"/>
      <c r="J98" s="26"/>
      <c r="K98" s="26"/>
      <c r="L98" s="26">
        <f t="shared" si="8"/>
        <v>219564.80656600001</v>
      </c>
      <c r="M98" s="26">
        <v>12671.555480000001</v>
      </c>
      <c r="N98" s="26">
        <f>'[1]56-31'!D66</f>
        <v>197871.40060300002</v>
      </c>
      <c r="O98" s="26"/>
      <c r="P98" s="26"/>
      <c r="Q98" s="26"/>
      <c r="R98" s="26"/>
      <c r="S98" s="26"/>
      <c r="T98" s="26">
        <f>1053.907222+7967.943261</f>
        <v>9021.8504830000002</v>
      </c>
      <c r="U98" s="23">
        <f>L98/C98</f>
        <v>1.4106225245324477</v>
      </c>
      <c r="V98" s="23"/>
      <c r="W98" s="23"/>
      <c r="X98" s="23"/>
      <c r="Y98" s="23"/>
      <c r="Z98" s="23"/>
      <c r="AA98" s="23"/>
      <c r="AB98" s="23"/>
      <c r="AC98" s="23"/>
    </row>
    <row r="99" spans="1:29" s="20" customFormat="1" x14ac:dyDescent="0.25">
      <c r="A99" s="24">
        <v>82</v>
      </c>
      <c r="B99" s="28" t="s">
        <v>150</v>
      </c>
      <c r="C99" s="26"/>
      <c r="D99" s="26">
        <v>46000</v>
      </c>
      <c r="E99" s="27"/>
      <c r="F99" s="26"/>
      <c r="G99" s="26"/>
      <c r="H99" s="26"/>
      <c r="I99" s="26"/>
      <c r="J99" s="26"/>
      <c r="K99" s="26"/>
      <c r="L99" s="26">
        <f t="shared" si="8"/>
        <v>49791.130065999998</v>
      </c>
      <c r="M99" s="26">
        <v>49791.130065999998</v>
      </c>
      <c r="N99" s="26"/>
      <c r="O99" s="26"/>
      <c r="P99" s="26"/>
      <c r="Q99" s="26"/>
      <c r="R99" s="26"/>
      <c r="S99" s="26"/>
      <c r="T99" s="26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0" customFormat="1" x14ac:dyDescent="0.25">
      <c r="A100" s="24">
        <v>83</v>
      </c>
      <c r="B100" s="28" t="s">
        <v>151</v>
      </c>
      <c r="C100" s="26"/>
      <c r="D100" s="26">
        <v>15000</v>
      </c>
      <c r="E100" s="27"/>
      <c r="F100" s="26"/>
      <c r="G100" s="26"/>
      <c r="H100" s="26"/>
      <c r="I100" s="26"/>
      <c r="J100" s="26"/>
      <c r="K100" s="26"/>
      <c r="L100" s="26">
        <f t="shared" si="8"/>
        <v>12440.91864</v>
      </c>
      <c r="M100" s="26">
        <v>10042.91864</v>
      </c>
      <c r="N100" s="26"/>
      <c r="O100" s="26"/>
      <c r="P100" s="26"/>
      <c r="Q100" s="26"/>
      <c r="R100" s="26"/>
      <c r="S100" s="26"/>
      <c r="T100" s="26">
        <v>2398</v>
      </c>
      <c r="U100" s="23"/>
      <c r="V100" s="23">
        <f>M100/D100</f>
        <v>0.66952790933333328</v>
      </c>
      <c r="W100" s="23"/>
      <c r="X100" s="23"/>
      <c r="Y100" s="23"/>
      <c r="Z100" s="23"/>
      <c r="AA100" s="23"/>
      <c r="AB100" s="23"/>
      <c r="AC100" s="23"/>
    </row>
    <row r="101" spans="1:29" s="20" customFormat="1" ht="25.5" x14ac:dyDescent="0.25">
      <c r="A101" s="24">
        <v>84</v>
      </c>
      <c r="B101" s="28" t="s">
        <v>98</v>
      </c>
      <c r="C101" s="26"/>
      <c r="D101" s="26">
        <v>951890</v>
      </c>
      <c r="E101" s="27"/>
      <c r="F101" s="26"/>
      <c r="G101" s="26"/>
      <c r="H101" s="26"/>
      <c r="I101" s="26"/>
      <c r="J101" s="26"/>
      <c r="K101" s="26"/>
      <c r="L101" s="26">
        <f t="shared" si="8"/>
        <v>1783209.7439589999</v>
      </c>
      <c r="M101" s="26">
        <v>635554.61232199997</v>
      </c>
      <c r="N101" s="26"/>
      <c r="O101" s="26"/>
      <c r="P101" s="26"/>
      <c r="Q101" s="26"/>
      <c r="R101" s="26"/>
      <c r="S101" s="26"/>
      <c r="T101" s="26">
        <v>1147655.131637</v>
      </c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0" customFormat="1" ht="25.5" x14ac:dyDescent="0.25">
      <c r="A102" s="24">
        <v>85</v>
      </c>
      <c r="B102" s="29" t="s">
        <v>152</v>
      </c>
      <c r="C102" s="26"/>
      <c r="D102" s="26">
        <v>1627000</v>
      </c>
      <c r="E102" s="26"/>
      <c r="F102" s="26"/>
      <c r="G102" s="26"/>
      <c r="H102" s="26"/>
      <c r="I102" s="26"/>
      <c r="J102" s="26"/>
      <c r="K102" s="26"/>
      <c r="L102" s="26">
        <f t="shared" si="8"/>
        <v>2574045.052526</v>
      </c>
      <c r="M102" s="26">
        <v>793102.94858900004</v>
      </c>
      <c r="N102" s="26"/>
      <c r="O102" s="26"/>
      <c r="P102" s="26"/>
      <c r="Q102" s="26"/>
      <c r="R102" s="26"/>
      <c r="S102" s="26"/>
      <c r="T102" s="26">
        <f>853945.657176+926996.446761</f>
        <v>1780942.103937</v>
      </c>
      <c r="U102" s="23"/>
      <c r="V102" s="23">
        <f>M102/D102</f>
        <v>0.48746339802642902</v>
      </c>
      <c r="W102" s="23"/>
      <c r="X102" s="23"/>
      <c r="Y102" s="23"/>
      <c r="Z102" s="23"/>
      <c r="AA102" s="23"/>
      <c r="AB102" s="23"/>
      <c r="AC102" s="23"/>
    </row>
    <row r="103" spans="1:29" s="20" customFormat="1" x14ac:dyDescent="0.25">
      <c r="A103" s="24">
        <v>86</v>
      </c>
      <c r="B103" s="29" t="s">
        <v>99</v>
      </c>
      <c r="C103" s="26"/>
      <c r="D103" s="26">
        <v>8000</v>
      </c>
      <c r="E103" s="26"/>
      <c r="F103" s="26"/>
      <c r="G103" s="26"/>
      <c r="H103" s="26"/>
      <c r="I103" s="26"/>
      <c r="J103" s="26"/>
      <c r="K103" s="26"/>
      <c r="L103" s="26">
        <f t="shared" si="8"/>
        <v>5982.8290580000003</v>
      </c>
      <c r="M103" s="26">
        <v>5982.8290580000003</v>
      </c>
      <c r="N103" s="26"/>
      <c r="O103" s="26"/>
      <c r="P103" s="26"/>
      <c r="Q103" s="26"/>
      <c r="R103" s="26"/>
      <c r="S103" s="26"/>
      <c r="T103" s="26"/>
      <c r="U103" s="23"/>
      <c r="V103" s="23">
        <f>M103/D103</f>
        <v>0.74785363225000001</v>
      </c>
      <c r="W103" s="23"/>
      <c r="X103" s="23"/>
      <c r="Y103" s="23"/>
      <c r="Z103" s="23"/>
      <c r="AA103" s="23"/>
      <c r="AB103" s="23"/>
      <c r="AC103" s="23"/>
    </row>
    <row r="104" spans="1:29" s="20" customFormat="1" x14ac:dyDescent="0.25">
      <c r="A104" s="24">
        <v>87</v>
      </c>
      <c r="B104" s="29" t="s">
        <v>85</v>
      </c>
      <c r="C104" s="26">
        <v>111811</v>
      </c>
      <c r="D104" s="26">
        <v>204373</v>
      </c>
      <c r="E104" s="26"/>
      <c r="F104" s="26"/>
      <c r="G104" s="26"/>
      <c r="H104" s="26"/>
      <c r="I104" s="26"/>
      <c r="J104" s="26"/>
      <c r="K104" s="26"/>
      <c r="L104" s="26">
        <f>SUM(M104:Q104)+T104</f>
        <v>265735.47042299999</v>
      </c>
      <c r="M104" s="26">
        <v>82241.472515999994</v>
      </c>
      <c r="N104" s="26">
        <v>124596.812171</v>
      </c>
      <c r="O104" s="26"/>
      <c r="P104" s="26"/>
      <c r="Q104" s="26"/>
      <c r="R104" s="26"/>
      <c r="S104" s="26"/>
      <c r="T104" s="26">
        <f>35480.258714+23416.927022</f>
        <v>58897.185735999999</v>
      </c>
      <c r="U104" s="23">
        <f>L104/C104</f>
        <v>2.3766487234976879</v>
      </c>
      <c r="V104" s="23">
        <f>M104/D104</f>
        <v>0.40240869643250327</v>
      </c>
      <c r="W104" s="23"/>
      <c r="X104" s="23"/>
      <c r="Y104" s="23"/>
      <c r="Z104" s="23"/>
      <c r="AA104" s="23"/>
      <c r="AB104" s="23"/>
      <c r="AC104" s="23"/>
    </row>
    <row r="105" spans="1:29" s="20" customFormat="1" x14ac:dyDescent="0.25">
      <c r="A105" s="24">
        <v>88</v>
      </c>
      <c r="B105" s="29" t="s">
        <v>100</v>
      </c>
      <c r="C105" s="26"/>
      <c r="D105" s="26">
        <v>8000</v>
      </c>
      <c r="E105" s="26"/>
      <c r="F105" s="26"/>
      <c r="G105" s="26"/>
      <c r="H105" s="26"/>
      <c r="I105" s="26"/>
      <c r="J105" s="26"/>
      <c r="K105" s="26"/>
      <c r="L105" s="26">
        <f t="shared" si="8"/>
        <v>7964.5243199999995</v>
      </c>
      <c r="M105" s="26">
        <v>6012.5743199999997</v>
      </c>
      <c r="N105" s="26"/>
      <c r="O105" s="26"/>
      <c r="P105" s="26"/>
      <c r="Q105" s="26"/>
      <c r="R105" s="26"/>
      <c r="S105" s="26"/>
      <c r="T105" s="26">
        <v>1951.95</v>
      </c>
      <c r="U105" s="23"/>
      <c r="V105" s="23">
        <f>M105/D105</f>
        <v>0.75157178999999996</v>
      </c>
      <c r="W105" s="23"/>
      <c r="X105" s="23"/>
      <c r="Y105" s="23"/>
      <c r="Z105" s="23"/>
      <c r="AA105" s="23"/>
      <c r="AB105" s="23"/>
      <c r="AC105" s="23"/>
    </row>
    <row r="106" spans="1:29" s="20" customFormat="1" ht="25.5" x14ac:dyDescent="0.25">
      <c r="A106" s="24">
        <v>89</v>
      </c>
      <c r="B106" s="29" t="s">
        <v>153</v>
      </c>
      <c r="C106" s="26"/>
      <c r="D106" s="26">
        <v>2665</v>
      </c>
      <c r="E106" s="26"/>
      <c r="F106" s="26"/>
      <c r="G106" s="26"/>
      <c r="H106" s="26"/>
      <c r="I106" s="26"/>
      <c r="J106" s="26"/>
      <c r="K106" s="26"/>
      <c r="L106" s="26">
        <f t="shared" si="8"/>
        <v>1928.2963259999999</v>
      </c>
      <c r="M106" s="26">
        <v>1928.2963259999999</v>
      </c>
      <c r="N106" s="26"/>
      <c r="O106" s="26"/>
      <c r="P106" s="26"/>
      <c r="Q106" s="26"/>
      <c r="R106" s="26"/>
      <c r="S106" s="26"/>
      <c r="T106" s="26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s="20" customFormat="1" x14ac:dyDescent="0.25">
      <c r="A107" s="24">
        <v>90</v>
      </c>
      <c r="B107" s="29" t="s">
        <v>154</v>
      </c>
      <c r="C107" s="26"/>
      <c r="D107" s="26">
        <v>200</v>
      </c>
      <c r="E107" s="26"/>
      <c r="F107" s="26"/>
      <c r="G107" s="26"/>
      <c r="H107" s="26"/>
      <c r="I107" s="26"/>
      <c r="J107" s="26"/>
      <c r="K107" s="26"/>
      <c r="L107" s="26">
        <f t="shared" si="8"/>
        <v>150</v>
      </c>
      <c r="M107" s="26">
        <v>150</v>
      </c>
      <c r="N107" s="26"/>
      <c r="O107" s="26"/>
      <c r="P107" s="26"/>
      <c r="Q107" s="26"/>
      <c r="R107" s="26"/>
      <c r="S107" s="26"/>
      <c r="T107" s="26"/>
      <c r="U107" s="23"/>
      <c r="V107" s="23">
        <f t="shared" ref="V107:V112" si="9">M107/D107</f>
        <v>0.75</v>
      </c>
      <c r="W107" s="23"/>
      <c r="X107" s="23"/>
      <c r="Y107" s="23"/>
      <c r="Z107" s="23"/>
      <c r="AA107" s="23"/>
      <c r="AB107" s="23"/>
      <c r="AC107" s="23"/>
    </row>
    <row r="108" spans="1:29" s="20" customFormat="1" ht="25.5" x14ac:dyDescent="0.25">
      <c r="A108" s="24">
        <v>92</v>
      </c>
      <c r="B108" s="29" t="s">
        <v>155</v>
      </c>
      <c r="C108" s="26"/>
      <c r="D108" s="26">
        <v>10200</v>
      </c>
      <c r="E108" s="26"/>
      <c r="F108" s="26"/>
      <c r="G108" s="26"/>
      <c r="H108" s="26"/>
      <c r="I108" s="26"/>
      <c r="J108" s="26"/>
      <c r="K108" s="26"/>
      <c r="L108" s="26">
        <f t="shared" si="8"/>
        <v>8914.7241219999996</v>
      </c>
      <c r="M108" s="26">
        <v>8914.7241219999996</v>
      </c>
      <c r="N108" s="26"/>
      <c r="O108" s="26"/>
      <c r="P108" s="26"/>
      <c r="Q108" s="26"/>
      <c r="R108" s="26"/>
      <c r="S108" s="26"/>
      <c r="T108" s="26"/>
      <c r="U108" s="23"/>
      <c r="V108" s="23">
        <f t="shared" si="9"/>
        <v>0.87399256098039213</v>
      </c>
      <c r="W108" s="23"/>
      <c r="X108" s="23"/>
      <c r="Y108" s="23"/>
      <c r="Z108" s="23"/>
      <c r="AA108" s="23"/>
      <c r="AB108" s="23"/>
      <c r="AC108" s="23"/>
    </row>
    <row r="109" spans="1:29" s="20" customFormat="1" ht="25.5" x14ac:dyDescent="0.25">
      <c r="A109" s="24">
        <v>93</v>
      </c>
      <c r="B109" s="29" t="s">
        <v>156</v>
      </c>
      <c r="C109" s="26"/>
      <c r="D109" s="26">
        <v>20650</v>
      </c>
      <c r="E109" s="26"/>
      <c r="F109" s="26"/>
      <c r="G109" s="26"/>
      <c r="H109" s="26"/>
      <c r="I109" s="26"/>
      <c r="J109" s="26"/>
      <c r="K109" s="26"/>
      <c r="L109" s="26">
        <f t="shared" si="8"/>
        <v>62484.158543999998</v>
      </c>
      <c r="M109" s="26">
        <v>62384.158543999998</v>
      </c>
      <c r="N109" s="26"/>
      <c r="O109" s="26"/>
      <c r="P109" s="26"/>
      <c r="Q109" s="26"/>
      <c r="R109" s="26"/>
      <c r="S109" s="26"/>
      <c r="T109" s="26">
        <v>100</v>
      </c>
      <c r="U109" s="23"/>
      <c r="V109" s="23">
        <f t="shared" si="9"/>
        <v>3.0210246268280869</v>
      </c>
      <c r="W109" s="23"/>
      <c r="X109" s="23"/>
      <c r="Y109" s="23"/>
      <c r="Z109" s="23"/>
      <c r="AA109" s="23"/>
      <c r="AB109" s="23"/>
      <c r="AC109" s="23"/>
    </row>
    <row r="110" spans="1:29" s="20" customFormat="1" ht="25.5" x14ac:dyDescent="0.25">
      <c r="A110" s="24">
        <v>94</v>
      </c>
      <c r="B110" s="29" t="s">
        <v>101</v>
      </c>
      <c r="C110" s="26"/>
      <c r="D110" s="26">
        <v>71047</v>
      </c>
      <c r="E110" s="26"/>
      <c r="F110" s="26"/>
      <c r="G110" s="26"/>
      <c r="H110" s="26"/>
      <c r="I110" s="26"/>
      <c r="J110" s="26"/>
      <c r="K110" s="26"/>
      <c r="L110" s="26">
        <f t="shared" si="8"/>
        <v>21274.212105999999</v>
      </c>
      <c r="M110" s="26">
        <v>0</v>
      </c>
      <c r="N110" s="26"/>
      <c r="O110" s="26"/>
      <c r="P110" s="26"/>
      <c r="Q110" s="26"/>
      <c r="R110" s="26"/>
      <c r="S110" s="26"/>
      <c r="T110" s="26">
        <v>21274.212105999999</v>
      </c>
      <c r="U110" s="23"/>
      <c r="V110" s="23">
        <f t="shared" si="9"/>
        <v>0</v>
      </c>
      <c r="W110" s="23"/>
      <c r="X110" s="23"/>
      <c r="Y110" s="23"/>
      <c r="Z110" s="23"/>
      <c r="AA110" s="23"/>
      <c r="AB110" s="23"/>
      <c r="AC110" s="23"/>
    </row>
    <row r="111" spans="1:29" s="20" customFormat="1" x14ac:dyDescent="0.25">
      <c r="A111" s="24">
        <v>96</v>
      </c>
      <c r="B111" s="29" t="s">
        <v>157</v>
      </c>
      <c r="C111" s="26"/>
      <c r="D111" s="26">
        <v>398470</v>
      </c>
      <c r="E111" s="26"/>
      <c r="F111" s="26"/>
      <c r="G111" s="26"/>
      <c r="H111" s="26"/>
      <c r="I111" s="26"/>
      <c r="J111" s="26"/>
      <c r="K111" s="26"/>
      <c r="L111" s="26">
        <f t="shared" ref="L111:L118" si="10">SUM(M111:Q111)+T111</f>
        <v>599911.65808299999</v>
      </c>
      <c r="M111" s="26">
        <v>291824.86011000001</v>
      </c>
      <c r="N111" s="26"/>
      <c r="O111" s="26"/>
      <c r="P111" s="26"/>
      <c r="Q111" s="26"/>
      <c r="R111" s="26"/>
      <c r="S111" s="26"/>
      <c r="T111" s="26">
        <v>308086.79797299998</v>
      </c>
      <c r="U111" s="23"/>
      <c r="V111" s="23">
        <f t="shared" si="9"/>
        <v>0.73236344043466262</v>
      </c>
      <c r="W111" s="23"/>
      <c r="X111" s="23"/>
      <c r="Y111" s="23"/>
      <c r="Z111" s="23"/>
      <c r="AA111" s="23"/>
      <c r="AB111" s="23"/>
      <c r="AC111" s="23"/>
    </row>
    <row r="112" spans="1:29" s="20" customFormat="1" x14ac:dyDescent="0.25">
      <c r="A112" s="24">
        <v>97</v>
      </c>
      <c r="B112" s="29" t="s">
        <v>158</v>
      </c>
      <c r="C112" s="26"/>
      <c r="D112" s="26">
        <v>341260</v>
      </c>
      <c r="E112" s="26"/>
      <c r="F112" s="26"/>
      <c r="G112" s="26"/>
      <c r="H112" s="26"/>
      <c r="I112" s="26"/>
      <c r="J112" s="26"/>
      <c r="K112" s="26"/>
      <c r="L112" s="26">
        <f t="shared" si="10"/>
        <v>545657.037947</v>
      </c>
      <c r="M112" s="26">
        <v>355946.03067000001</v>
      </c>
      <c r="N112" s="26"/>
      <c r="O112" s="26"/>
      <c r="P112" s="26"/>
      <c r="Q112" s="26"/>
      <c r="R112" s="26"/>
      <c r="S112" s="26"/>
      <c r="T112" s="26">
        <v>189711.007277</v>
      </c>
      <c r="U112" s="23"/>
      <c r="V112" s="23">
        <f t="shared" si="9"/>
        <v>1.0430347262204771</v>
      </c>
      <c r="W112" s="23"/>
      <c r="X112" s="23"/>
      <c r="Y112" s="23"/>
      <c r="Z112" s="23"/>
      <c r="AA112" s="23"/>
      <c r="AB112" s="23"/>
      <c r="AC112" s="23"/>
    </row>
    <row r="113" spans="1:29" s="20" customFormat="1" x14ac:dyDescent="0.25">
      <c r="A113" s="24">
        <v>98</v>
      </c>
      <c r="B113" s="29" t="s">
        <v>159</v>
      </c>
      <c r="C113" s="26"/>
      <c r="D113" s="26">
        <v>241850</v>
      </c>
      <c r="E113" s="26"/>
      <c r="F113" s="26"/>
      <c r="G113" s="26"/>
      <c r="H113" s="26"/>
      <c r="I113" s="26"/>
      <c r="J113" s="26"/>
      <c r="K113" s="26"/>
      <c r="L113" s="26">
        <f t="shared" si="10"/>
        <v>307901.08971800003</v>
      </c>
      <c r="M113" s="26">
        <v>246993.79619600001</v>
      </c>
      <c r="N113" s="26"/>
      <c r="O113" s="26"/>
      <c r="P113" s="26"/>
      <c r="Q113" s="26"/>
      <c r="R113" s="26"/>
      <c r="S113" s="26"/>
      <c r="T113" s="26">
        <v>60907.293522</v>
      </c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s="20" customFormat="1" x14ac:dyDescent="0.25">
      <c r="A114" s="24">
        <v>99</v>
      </c>
      <c r="B114" s="29" t="s">
        <v>47</v>
      </c>
      <c r="C114" s="26"/>
      <c r="D114" s="31">
        <v>229690</v>
      </c>
      <c r="E114" s="26"/>
      <c r="F114" s="26"/>
      <c r="G114" s="26"/>
      <c r="H114" s="26"/>
      <c r="I114" s="26"/>
      <c r="J114" s="26"/>
      <c r="K114" s="26"/>
      <c r="L114" s="26">
        <f t="shared" si="10"/>
        <v>315818.46734899998</v>
      </c>
      <c r="M114" s="26">
        <v>206141.34819399999</v>
      </c>
      <c r="N114" s="26"/>
      <c r="O114" s="26"/>
      <c r="P114" s="26"/>
      <c r="Q114" s="26"/>
      <c r="R114" s="26"/>
      <c r="S114" s="26"/>
      <c r="T114" s="26">
        <v>109677.11915499999</v>
      </c>
      <c r="U114" s="23"/>
      <c r="V114" s="23">
        <f>M114/D114</f>
        <v>0.89747637334668462</v>
      </c>
      <c r="W114" s="23"/>
      <c r="X114" s="23"/>
      <c r="Y114" s="23"/>
      <c r="Z114" s="23"/>
      <c r="AA114" s="23"/>
      <c r="AB114" s="23"/>
      <c r="AC114" s="23"/>
    </row>
    <row r="115" spans="1:29" s="20" customFormat="1" x14ac:dyDescent="0.25">
      <c r="A115" s="24">
        <v>100</v>
      </c>
      <c r="B115" s="29" t="s">
        <v>46</v>
      </c>
      <c r="C115" s="26"/>
      <c r="D115" s="31">
        <v>494974</v>
      </c>
      <c r="E115" s="26"/>
      <c r="F115" s="26"/>
      <c r="G115" s="26"/>
      <c r="H115" s="26"/>
      <c r="I115" s="26"/>
      <c r="J115" s="26"/>
      <c r="K115" s="26"/>
      <c r="L115" s="26">
        <f t="shared" si="10"/>
        <v>712301.839515</v>
      </c>
      <c r="M115" s="26">
        <v>437321.05465100001</v>
      </c>
      <c r="N115" s="26"/>
      <c r="O115" s="26"/>
      <c r="P115" s="26"/>
      <c r="Q115" s="26"/>
      <c r="R115" s="26"/>
      <c r="S115" s="26"/>
      <c r="T115" s="26">
        <v>274980.78486399999</v>
      </c>
      <c r="U115" s="23"/>
      <c r="V115" s="23">
        <f>M115/D115</f>
        <v>0.88352328536650415</v>
      </c>
      <c r="W115" s="23"/>
      <c r="X115" s="23"/>
      <c r="Y115" s="23"/>
      <c r="Z115" s="23"/>
      <c r="AA115" s="23"/>
      <c r="AB115" s="23"/>
      <c r="AC115" s="23"/>
    </row>
    <row r="116" spans="1:29" s="20" customFormat="1" x14ac:dyDescent="0.25">
      <c r="A116" s="24">
        <v>101</v>
      </c>
      <c r="B116" s="29" t="s">
        <v>160</v>
      </c>
      <c r="C116" s="26"/>
      <c r="D116" s="31">
        <v>446603</v>
      </c>
      <c r="E116" s="26"/>
      <c r="F116" s="26"/>
      <c r="G116" s="26"/>
      <c r="H116" s="26"/>
      <c r="I116" s="26"/>
      <c r="J116" s="26"/>
      <c r="K116" s="26"/>
      <c r="L116" s="26">
        <f t="shared" si="10"/>
        <v>645096.19372400001</v>
      </c>
      <c r="M116" s="26">
        <v>439548.232945</v>
      </c>
      <c r="N116" s="26"/>
      <c r="O116" s="26"/>
      <c r="P116" s="26"/>
      <c r="Q116" s="26"/>
      <c r="R116" s="26"/>
      <c r="S116" s="26"/>
      <c r="T116" s="26">
        <v>205547.96077899999</v>
      </c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s="20" customFormat="1" x14ac:dyDescent="0.25">
      <c r="A117" s="24">
        <v>102</v>
      </c>
      <c r="B117" s="29" t="s">
        <v>49</v>
      </c>
      <c r="C117" s="26"/>
      <c r="D117" s="31">
        <v>1158600</v>
      </c>
      <c r="E117" s="26"/>
      <c r="F117" s="26"/>
      <c r="G117" s="26"/>
      <c r="H117" s="26"/>
      <c r="I117" s="26"/>
      <c r="J117" s="26"/>
      <c r="K117" s="26"/>
      <c r="L117" s="26">
        <f t="shared" si="10"/>
        <v>1442105.6132060001</v>
      </c>
      <c r="M117" s="26">
        <v>897154.64621000004</v>
      </c>
      <c r="N117" s="26"/>
      <c r="O117" s="26"/>
      <c r="P117" s="26"/>
      <c r="Q117" s="26"/>
      <c r="R117" s="26"/>
      <c r="S117" s="26"/>
      <c r="T117" s="26">
        <v>544950.96699600003</v>
      </c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s="20" customFormat="1" x14ac:dyDescent="0.25">
      <c r="A118" s="24">
        <v>103</v>
      </c>
      <c r="B118" s="29" t="s">
        <v>48</v>
      </c>
      <c r="C118" s="26"/>
      <c r="D118" s="31">
        <v>807250</v>
      </c>
      <c r="E118" s="26"/>
      <c r="F118" s="26"/>
      <c r="G118" s="26"/>
      <c r="H118" s="26"/>
      <c r="I118" s="26"/>
      <c r="J118" s="26"/>
      <c r="K118" s="26"/>
      <c r="L118" s="26">
        <f t="shared" si="10"/>
        <v>1024611.2923359999</v>
      </c>
      <c r="M118" s="26">
        <v>465308.07946099999</v>
      </c>
      <c r="N118" s="26"/>
      <c r="O118" s="26"/>
      <c r="P118" s="26"/>
      <c r="Q118" s="26"/>
      <c r="R118" s="26"/>
      <c r="S118" s="26"/>
      <c r="T118" s="26">
        <v>559303.21287499997</v>
      </c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s="22" customFormat="1" x14ac:dyDescent="0.25">
      <c r="A119" s="32" t="s">
        <v>5</v>
      </c>
      <c r="B119" s="33" t="s">
        <v>161</v>
      </c>
      <c r="C119" s="34">
        <f>SUM(C120:C127)</f>
        <v>2293433</v>
      </c>
      <c r="D119" s="34">
        <f>SUM(D120:D127)</f>
        <v>883561</v>
      </c>
      <c r="E119" s="34">
        <f>SUM(E120:E127)</f>
        <v>1409872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26"/>
      <c r="P119" s="34"/>
      <c r="Q119" s="26"/>
      <c r="R119" s="34"/>
      <c r="S119" s="34"/>
      <c r="T119" s="34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s="20" customFormat="1" x14ac:dyDescent="0.25">
      <c r="A120" s="24">
        <v>1</v>
      </c>
      <c r="B120" s="29" t="s">
        <v>162</v>
      </c>
      <c r="C120" s="26">
        <f t="shared" ref="C120:C126" si="11">D120+E120+F120+G120+H120+K120</f>
        <v>763561</v>
      </c>
      <c r="D120" s="35">
        <f>'[1]62-342 '!O27</f>
        <v>763561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s="20" customFormat="1" ht="38.25" x14ac:dyDescent="0.25">
      <c r="A121" s="24">
        <v>2</v>
      </c>
      <c r="B121" s="28" t="s">
        <v>163</v>
      </c>
      <c r="C121" s="26">
        <v>286161</v>
      </c>
      <c r="D121" s="26"/>
      <c r="E121" s="26">
        <f>C121</f>
        <v>286161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20" customFormat="1" x14ac:dyDescent="0.25">
      <c r="A122" s="24">
        <v>4</v>
      </c>
      <c r="B122" s="28" t="s">
        <v>164</v>
      </c>
      <c r="C122" s="26">
        <v>125000</v>
      </c>
      <c r="D122" s="26"/>
      <c r="E122" s="26">
        <f>C122</f>
        <v>125000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s="20" customFormat="1" x14ac:dyDescent="0.25">
      <c r="A123" s="24">
        <v>5</v>
      </c>
      <c r="B123" s="28" t="s">
        <v>165</v>
      </c>
      <c r="C123" s="26">
        <f>D123+E123+F123+G123+H123+K123</f>
        <v>40759</v>
      </c>
      <c r="D123" s="26"/>
      <c r="E123" s="26">
        <v>40759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s="20" customFormat="1" x14ac:dyDescent="0.25">
      <c r="A124" s="24">
        <v>6</v>
      </c>
      <c r="B124" s="28" t="s">
        <v>166</v>
      </c>
      <c r="C124" s="26">
        <f t="shared" si="11"/>
        <v>23180</v>
      </c>
      <c r="D124" s="26"/>
      <c r="E124" s="26">
        <v>23180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s="20" customFormat="1" x14ac:dyDescent="0.25">
      <c r="A125" s="24">
        <v>7</v>
      </c>
      <c r="B125" s="28" t="s">
        <v>167</v>
      </c>
      <c r="C125" s="26">
        <f t="shared" si="11"/>
        <v>45901</v>
      </c>
      <c r="D125" s="26"/>
      <c r="E125" s="26">
        <v>45901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s="20" customFormat="1" ht="25.5" x14ac:dyDescent="0.25">
      <c r="A126" s="24">
        <v>8</v>
      </c>
      <c r="B126" s="28" t="s">
        <v>168</v>
      </c>
      <c r="C126" s="26">
        <f t="shared" si="11"/>
        <v>555</v>
      </c>
      <c r="D126" s="26"/>
      <c r="E126" s="26">
        <v>555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 s="20" customFormat="1" x14ac:dyDescent="0.25">
      <c r="A127" s="24">
        <v>9</v>
      </c>
      <c r="B127" s="28" t="s">
        <v>169</v>
      </c>
      <c r="C127" s="26">
        <f>D127+E127+F127+G127+H127+K127</f>
        <v>1008316</v>
      </c>
      <c r="D127" s="26">
        <v>120000</v>
      </c>
      <c r="E127" s="26">
        <v>888316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>
        <f>R127+S127</f>
        <v>0</v>
      </c>
      <c r="R127" s="26"/>
      <c r="S127" s="26"/>
      <c r="T127" s="26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 s="20" customFormat="1" ht="25.5" x14ac:dyDescent="0.25">
      <c r="A128" s="32" t="s">
        <v>6</v>
      </c>
      <c r="B128" s="36" t="s">
        <v>170</v>
      </c>
      <c r="C128" s="34"/>
      <c r="D128" s="26"/>
      <c r="E128" s="26"/>
      <c r="F128" s="26"/>
      <c r="G128" s="26"/>
      <c r="H128" s="26"/>
      <c r="I128" s="26"/>
      <c r="J128" s="26"/>
      <c r="K128" s="26"/>
      <c r="L128" s="34">
        <f>'[1]62-342 '!H58</f>
        <v>130545.93866299999</v>
      </c>
      <c r="M128" s="26"/>
      <c r="N128" s="26"/>
      <c r="O128" s="26"/>
      <c r="P128" s="26"/>
      <c r="Q128" s="26"/>
      <c r="R128" s="26"/>
      <c r="S128" s="26"/>
      <c r="T128" s="26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1:29" s="20" customFormat="1" ht="25.5" x14ac:dyDescent="0.25">
      <c r="A129" s="32" t="s">
        <v>8</v>
      </c>
      <c r="B129" s="37" t="s">
        <v>50</v>
      </c>
      <c r="C129" s="34"/>
      <c r="D129" s="26"/>
      <c r="E129" s="26"/>
      <c r="F129" s="26"/>
      <c r="G129" s="26"/>
      <c r="H129" s="26"/>
      <c r="I129" s="26"/>
      <c r="J129" s="26"/>
      <c r="K129" s="26"/>
      <c r="L129" s="34">
        <v>11500676.248101002</v>
      </c>
      <c r="M129" s="26"/>
      <c r="N129" s="26"/>
      <c r="O129" s="26"/>
      <c r="P129" s="26"/>
      <c r="Q129" s="26"/>
      <c r="R129" s="26"/>
      <c r="S129" s="26"/>
      <c r="T129" s="49">
        <v>5626732</v>
      </c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1:29" s="20" customFormat="1" ht="38.25" x14ac:dyDescent="0.25">
      <c r="A130" s="32" t="s">
        <v>9</v>
      </c>
      <c r="B130" s="37" t="s">
        <v>171</v>
      </c>
      <c r="C130" s="34">
        <f>'[1]52-31'!C11</f>
        <v>7433765</v>
      </c>
      <c r="D130" s="26"/>
      <c r="E130" s="26"/>
      <c r="F130" s="26"/>
      <c r="G130" s="26"/>
      <c r="H130" s="26"/>
      <c r="I130" s="26"/>
      <c r="J130" s="26"/>
      <c r="K130" s="26"/>
      <c r="L130" s="34">
        <f>'[1]49-31'!D24</f>
        <v>7040487.3745900001</v>
      </c>
      <c r="M130" s="26"/>
      <c r="N130" s="26"/>
      <c r="O130" s="26"/>
      <c r="P130" s="26"/>
      <c r="Q130" s="26"/>
      <c r="R130" s="26"/>
      <c r="S130" s="26"/>
      <c r="T130" s="26"/>
      <c r="U130" s="23">
        <f>L130/C130</f>
        <v>0.94709576837443743</v>
      </c>
      <c r="V130" s="23"/>
      <c r="W130" s="23"/>
      <c r="X130" s="23"/>
      <c r="Y130" s="23"/>
      <c r="Z130" s="23"/>
      <c r="AA130" s="23"/>
      <c r="AB130" s="23"/>
      <c r="AC130" s="23"/>
    </row>
    <row r="131" spans="1:29" s="20" customFormat="1" ht="38.25" x14ac:dyDescent="0.25">
      <c r="A131" s="32" t="s">
        <v>10</v>
      </c>
      <c r="B131" s="37" t="s">
        <v>172</v>
      </c>
      <c r="C131" s="34">
        <f>D131+E131+F131+G131+H131+K131</f>
        <v>0</v>
      </c>
      <c r="D131" s="26"/>
      <c r="E131" s="26"/>
      <c r="F131" s="26"/>
      <c r="G131" s="26"/>
      <c r="H131" s="26"/>
      <c r="I131" s="26"/>
      <c r="J131" s="26"/>
      <c r="K131" s="26"/>
      <c r="L131" s="34"/>
      <c r="M131" s="26"/>
      <c r="N131" s="26"/>
      <c r="O131" s="26"/>
      <c r="P131" s="26"/>
      <c r="Q131" s="26"/>
      <c r="R131" s="26"/>
      <c r="S131" s="26"/>
      <c r="T131" s="26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s="20" customFormat="1" ht="38.25" x14ac:dyDescent="0.25">
      <c r="A132" s="32" t="s">
        <v>12</v>
      </c>
      <c r="B132" s="37" t="s">
        <v>173</v>
      </c>
      <c r="C132" s="34">
        <v>0</v>
      </c>
      <c r="D132" s="26"/>
      <c r="E132" s="26"/>
      <c r="F132" s="26"/>
      <c r="G132" s="26"/>
      <c r="H132" s="26"/>
      <c r="I132" s="26"/>
      <c r="J132" s="26"/>
      <c r="K132" s="26"/>
      <c r="L132" s="34"/>
      <c r="M132" s="26"/>
      <c r="N132" s="26"/>
      <c r="O132" s="26"/>
      <c r="P132" s="26"/>
      <c r="Q132" s="26"/>
      <c r="R132" s="26"/>
      <c r="S132" s="26"/>
      <c r="T132" s="26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29" s="20" customFormat="1" x14ac:dyDescent="0.25">
      <c r="A133" s="32" t="s">
        <v>174</v>
      </c>
      <c r="B133" s="37" t="s">
        <v>102</v>
      </c>
      <c r="C133" s="34">
        <f>'[1]52-31'!C50</f>
        <v>411228</v>
      </c>
      <c r="D133" s="26"/>
      <c r="E133" s="26"/>
      <c r="F133" s="26"/>
      <c r="G133" s="26"/>
      <c r="H133" s="26"/>
      <c r="I133" s="26"/>
      <c r="J133" s="26"/>
      <c r="K133" s="26"/>
      <c r="L133" s="34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s="20" customFormat="1" ht="25.5" x14ac:dyDescent="0.25">
      <c r="A134" s="32"/>
      <c r="B134" s="37" t="s">
        <v>103</v>
      </c>
      <c r="C134" s="34">
        <f>'[1]52-31'!C49</f>
        <v>1800</v>
      </c>
      <c r="D134" s="26"/>
      <c r="E134" s="26"/>
      <c r="F134" s="26"/>
      <c r="G134" s="26"/>
      <c r="H134" s="26"/>
      <c r="I134" s="26"/>
      <c r="J134" s="26"/>
      <c r="K134" s="26"/>
      <c r="L134" s="34">
        <f>C134</f>
        <v>1800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1:29" s="20" customFormat="1" ht="25.5" x14ac:dyDescent="0.25">
      <c r="A135" s="38" t="s">
        <v>175</v>
      </c>
      <c r="B135" s="39" t="s">
        <v>104</v>
      </c>
      <c r="C135" s="40">
        <f>'[1]52-31'!C51</f>
        <v>1155071</v>
      </c>
      <c r="D135" s="41"/>
      <c r="E135" s="41"/>
      <c r="F135" s="41"/>
      <c r="G135" s="41"/>
      <c r="H135" s="41"/>
      <c r="I135" s="41"/>
      <c r="J135" s="41"/>
      <c r="K135" s="41"/>
      <c r="L135" s="40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</row>
    <row r="136" spans="1:29" hidden="1" x14ac:dyDescent="0.2"/>
    <row r="140" spans="1:29" x14ac:dyDescent="0.2">
      <c r="N140" s="43"/>
    </row>
    <row r="141" spans="1:29" x14ac:dyDescent="0.2">
      <c r="N141" s="43"/>
    </row>
    <row r="142" spans="1:29" x14ac:dyDescent="0.2">
      <c r="N142" s="43"/>
    </row>
  </sheetData>
  <mergeCells count="68">
    <mergeCell ref="M10:M13"/>
    <mergeCell ref="N10:N13"/>
    <mergeCell ref="A5:AD5"/>
    <mergeCell ref="A8:A13"/>
    <mergeCell ref="B8:B13"/>
    <mergeCell ref="C8:K9"/>
    <mergeCell ref="L8:T9"/>
    <mergeCell ref="U8:AC9"/>
    <mergeCell ref="C10:C13"/>
    <mergeCell ref="D10:D13"/>
    <mergeCell ref="E10:E13"/>
    <mergeCell ref="F10:F13"/>
    <mergeCell ref="AC10:AC13"/>
    <mergeCell ref="H12:H13"/>
    <mergeCell ref="I12:I13"/>
    <mergeCell ref="J12:J13"/>
    <mergeCell ref="Q12:Q13"/>
    <mergeCell ref="R12:R13"/>
    <mergeCell ref="O10:O13"/>
    <mergeCell ref="P10:P13"/>
    <mergeCell ref="Q10:S11"/>
    <mergeCell ref="T10:T13"/>
    <mergeCell ref="U10:U13"/>
    <mergeCell ref="V10:V13"/>
    <mergeCell ref="S12:S13"/>
    <mergeCell ref="H10:J11"/>
    <mergeCell ref="K10:K13"/>
    <mergeCell ref="L10:L13"/>
    <mergeCell ref="U14:U15"/>
    <mergeCell ref="Z12:Z13"/>
    <mergeCell ref="AA12:AA13"/>
    <mergeCell ref="AB12:AB13"/>
    <mergeCell ref="A14:A15"/>
    <mergeCell ref="B14:B15"/>
    <mergeCell ref="C14:C15"/>
    <mergeCell ref="D14:D15"/>
    <mergeCell ref="E14:E15"/>
    <mergeCell ref="F14:F15"/>
    <mergeCell ref="G14:G15"/>
    <mergeCell ref="W10:W13"/>
    <mergeCell ref="X10:X13"/>
    <mergeCell ref="Y10:Y13"/>
    <mergeCell ref="Z10:AB11"/>
    <mergeCell ref="G10:G13"/>
    <mergeCell ref="P14:P15"/>
    <mergeCell ref="Q14:Q15"/>
    <mergeCell ref="R14:R15"/>
    <mergeCell ref="H14:H15"/>
    <mergeCell ref="I14:I15"/>
    <mergeCell ref="J14:J15"/>
    <mergeCell ref="K14:K15"/>
    <mergeCell ref="L14:L15"/>
    <mergeCell ref="A3:AC3"/>
    <mergeCell ref="A4:AC4"/>
    <mergeCell ref="X1:AC1"/>
    <mergeCell ref="Y14:Y15"/>
    <mergeCell ref="Z14:Z15"/>
    <mergeCell ref="AA14:AA15"/>
    <mergeCell ref="AB14:AB15"/>
    <mergeCell ref="AC14:AC15"/>
    <mergeCell ref="S14:S15"/>
    <mergeCell ref="T14:T15"/>
    <mergeCell ref="V14:V15"/>
    <mergeCell ref="W14:W15"/>
    <mergeCell ref="X14:X15"/>
    <mergeCell ref="M14:M15"/>
    <mergeCell ref="N14:N15"/>
    <mergeCell ref="O14:O15"/>
  </mergeCells>
  <pageMargins left="0.28999999999999998" right="0.35" top="0.43" bottom="0.21" header="0.3" footer="0.3"/>
  <pageSetup paperSize="9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66</vt:lpstr>
      <vt:lpstr>'66'!Print_Area</vt:lpstr>
      <vt:lpstr>'66'!Print_Titles</vt:lpstr>
    </vt:vector>
  </TitlesOfParts>
  <Company>Hungit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diuvth</dc:creator>
  <cp:lastModifiedBy>Huynh Minh Tam</cp:lastModifiedBy>
  <cp:lastPrinted>2023-12-14T03:30:15Z</cp:lastPrinted>
  <dcterms:created xsi:type="dcterms:W3CDTF">2017-12-11T08:26:25Z</dcterms:created>
  <dcterms:modified xsi:type="dcterms:W3CDTF">2023-12-25T08:50:00Z</dcterms:modified>
</cp:coreProperties>
</file>