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o Tai chinh\Bao cao\Cong khai ngan sach\So\2021\"/>
    </mc:Choice>
  </mc:AlternateContent>
  <bookViews>
    <workbookView xWindow="0" yWindow="0" windowWidth="22710" windowHeight="9570"/>
  </bookViews>
  <sheets>
    <sheet name="Bao cao" sheetId="1" r:id="rId1"/>
  </sheets>
  <definedNames>
    <definedName name="_xlnm.Print_Area" localSheetId="0">'Bao cao'!$A$1:$J$41</definedName>
    <definedName name="_xlnm.Print_Titles" localSheetId="0">'Bao cao'!$6:$7</definedName>
  </definedNames>
  <calcPr calcId="162913"/>
</workbook>
</file>

<file path=xl/calcChain.xml><?xml version="1.0" encoding="utf-8"?>
<calcChain xmlns="http://schemas.openxmlformats.org/spreadsheetml/2006/main">
  <c r="H14" i="1" l="1"/>
  <c r="R13" i="1"/>
  <c r="R12" i="1" s="1"/>
  <c r="R11" i="1" s="1"/>
  <c r="H39" i="1"/>
  <c r="H17" i="1"/>
  <c r="H20" i="1"/>
  <c r="H22" i="1"/>
  <c r="H24" i="1"/>
  <c r="H25" i="1"/>
  <c r="R16" i="1"/>
  <c r="R31" i="1"/>
  <c r="R19" i="1"/>
  <c r="H19" i="1" s="1"/>
  <c r="R18" i="1"/>
  <c r="H18" i="1" s="1"/>
  <c r="R15" i="1" l="1"/>
  <c r="R10" i="1" s="1"/>
  <c r="R9" i="1" s="1"/>
  <c r="H16" i="1"/>
  <c r="H12" i="1"/>
  <c r="D11" i="1"/>
  <c r="E21" i="1"/>
  <c r="C15" i="1"/>
  <c r="D15" i="1"/>
  <c r="G29" i="1"/>
  <c r="E13" i="1" l="1"/>
  <c r="E14" i="1"/>
  <c r="G14" i="1" s="1"/>
  <c r="E16" i="1"/>
  <c r="E17" i="1"/>
  <c r="G17" i="1" s="1"/>
  <c r="E18" i="1"/>
  <c r="G18" i="1" s="1"/>
  <c r="E19" i="1"/>
  <c r="G19" i="1" s="1"/>
  <c r="E20" i="1"/>
  <c r="G20" i="1" s="1"/>
  <c r="E22" i="1"/>
  <c r="G22" i="1" s="1"/>
  <c r="E23" i="1"/>
  <c r="G23" i="1" s="1"/>
  <c r="E24" i="1"/>
  <c r="G24" i="1" s="1"/>
  <c r="E25" i="1"/>
  <c r="G25" i="1" s="1"/>
  <c r="E26" i="1"/>
  <c r="G26" i="1" s="1"/>
  <c r="E27" i="1"/>
  <c r="G27" i="1" s="1"/>
  <c r="E28" i="1"/>
  <c r="G28" i="1" s="1"/>
  <c r="E30" i="1"/>
  <c r="G30" i="1" s="1"/>
  <c r="E31" i="1"/>
  <c r="E32" i="1"/>
  <c r="G32" i="1" s="1"/>
  <c r="E33" i="1"/>
  <c r="G33" i="1" s="1"/>
  <c r="E36" i="1"/>
  <c r="G36" i="1" s="1"/>
  <c r="E37" i="1"/>
  <c r="G37" i="1" s="1"/>
  <c r="E38" i="1"/>
  <c r="G38" i="1" s="1"/>
  <c r="E39" i="1"/>
  <c r="G39" i="1" s="1"/>
  <c r="E40" i="1"/>
  <c r="G40" i="1" s="1"/>
  <c r="E41" i="1"/>
  <c r="G41" i="1" s="1"/>
  <c r="D35" i="1"/>
  <c r="D34" i="1" s="1"/>
  <c r="D10" i="1"/>
  <c r="G16" i="1" l="1"/>
  <c r="E15" i="1"/>
  <c r="D9" i="1"/>
  <c r="I39" i="1"/>
  <c r="C35" i="1"/>
  <c r="K34" i="1"/>
  <c r="F34" i="1"/>
  <c r="I32" i="1"/>
  <c r="F31" i="1"/>
  <c r="I25" i="1"/>
  <c r="J22" i="1"/>
  <c r="I22" i="1"/>
  <c r="J19" i="1"/>
  <c r="I19" i="1"/>
  <c r="M18" i="1"/>
  <c r="J17" i="1"/>
  <c r="I17" i="1"/>
  <c r="J16" i="1"/>
  <c r="I16" i="1"/>
  <c r="K15" i="1"/>
  <c r="I14" i="1"/>
  <c r="F13" i="1"/>
  <c r="H13" i="1" s="1"/>
  <c r="C12" i="1"/>
  <c r="K11" i="1"/>
  <c r="K10" i="1" s="1"/>
  <c r="K9" i="1" s="1"/>
  <c r="H31" i="1" l="1"/>
  <c r="F15" i="1"/>
  <c r="H15" i="1" s="1"/>
  <c r="H34" i="1"/>
  <c r="I31" i="1"/>
  <c r="J31" i="1"/>
  <c r="C11" i="1"/>
  <c r="C10" i="1" s="1"/>
  <c r="E12" i="1"/>
  <c r="C34" i="1"/>
  <c r="E35" i="1"/>
  <c r="G35" i="1" s="1"/>
  <c r="G31" i="1"/>
  <c r="J34" i="1"/>
  <c r="I13" i="1"/>
  <c r="F11" i="1"/>
  <c r="G13" i="1"/>
  <c r="I18" i="1"/>
  <c r="I15" i="1" s="1"/>
  <c r="J18" i="1"/>
  <c r="J13" i="1"/>
  <c r="C9" i="1" l="1"/>
  <c r="G15" i="1"/>
  <c r="F10" i="1"/>
  <c r="H10" i="1" s="1"/>
  <c r="H11" i="1"/>
  <c r="G12" i="1"/>
  <c r="E11" i="1"/>
  <c r="E10" i="1" s="1"/>
  <c r="I34" i="1"/>
  <c r="E34" i="1"/>
  <c r="G34" i="1" s="1"/>
  <c r="I12" i="1"/>
  <c r="J12" i="1"/>
  <c r="E9" i="1" l="1"/>
  <c r="G11" i="1"/>
  <c r="I11" i="1"/>
  <c r="J11" i="1"/>
  <c r="J15" i="1" l="1"/>
  <c r="G21" i="1"/>
  <c r="F9" i="1" l="1"/>
  <c r="H9" i="1" s="1"/>
  <c r="G10" i="1"/>
  <c r="J10" i="1"/>
  <c r="I10" i="1"/>
  <c r="I9" i="1" l="1"/>
  <c r="G9" i="1"/>
  <c r="J9" i="1"/>
</calcChain>
</file>

<file path=xl/sharedStrings.xml><?xml version="1.0" encoding="utf-8"?>
<sst xmlns="http://schemas.openxmlformats.org/spreadsheetml/2006/main" count="56" uniqueCount="54">
  <si>
    <t xml:space="preserve">UBND TỈNH BÀ RỊA - VŨNG TÀU            </t>
  </si>
  <si>
    <t>Biểu số 7</t>
  </si>
  <si>
    <t>(Thông tư 61/2017/TT-BTC ngày 15/6/2017 của Bộ Tài chính)</t>
  </si>
  <si>
    <t>STT</t>
  </si>
  <si>
    <t xml:space="preserve">Nội dung </t>
  </si>
  <si>
    <t>So sánh (%)</t>
  </si>
  <si>
    <t>Ghi chú</t>
  </si>
  <si>
    <t xml:space="preserve">Dự toán </t>
  </si>
  <si>
    <t>Cùng kỳ năm trước</t>
  </si>
  <si>
    <t>Dự toán chi ngân sách nhà nước</t>
  </si>
  <si>
    <t>I</t>
  </si>
  <si>
    <t>Nguồn ngân sách nhà nước</t>
  </si>
  <si>
    <t>Chi quản lý hành chính</t>
  </si>
  <si>
    <t>1.1</t>
  </si>
  <si>
    <t xml:space="preserve"> Kinh phí thực hiện chế độ tự chủ </t>
  </si>
  <si>
    <t xml:space="preserve">Quỹ lương và hoạt động </t>
  </si>
  <si>
    <t>Kinh phí được trích từ các khoản thu hồi phát hiện qua thanh tra</t>
  </si>
  <si>
    <t xml:space="preserve">Tiết kiệm 10% thực hiện cài cách tiền lương và bổ sung lương </t>
  </si>
  <si>
    <t>1.2</t>
  </si>
  <si>
    <t xml:space="preserve">Kinh phí không thực hiện chế độ tự chủ </t>
  </si>
  <si>
    <t xml:space="preserve">+ Kinh phí thực hiện công tác quyết toán NS hàng năm, công tác khoá sổ cuối năm và lập dự toán hàng năm; tổng hợp báo cáo tài chính của các doanh nghiệp nước ngoài trên địa bàn tỉnh </t>
  </si>
  <si>
    <t>+ Kinh phí trang phục thanh tra</t>
  </si>
  <si>
    <t>+ Kinh phí đi công tác và tiếp các đoàn đến làm việc theo ủy quyền của lãnh đạo Tỉnh có liên quan đến tài chính ngân sách</t>
  </si>
  <si>
    <t>+ Chi phục vụ các kỳ họp Tỉnh Uỷ, HĐND, UBND tỉnh</t>
  </si>
  <si>
    <t>+ Kinh phí thẩm định kế hoạch lựa chọn nhà thầu đối với các gói thầu mua sắm thường xuyên thuộc thẩm quyền phê duyệt của UBND tỉnh</t>
  </si>
  <si>
    <t>+ Chi hoạt động của Hội đồng định giá trong tố tụng hình sự</t>
  </si>
  <si>
    <t>+ Chi thu thập, tổng hợp thông tin và thực hiện báo cáo giá thị trường; nhập cơ sở dữ liệu quốc gia về giá; nhập, duyệt, chuẩn hóa dữ liệu về tài sản nhà nước</t>
  </si>
  <si>
    <t>+ Kinh phí xây dựng phân cấp nguồn thu, nhiệm vụ chi và định mức phân bổ dự toán chi thường xuyên ngân sách địa phương năm 2022</t>
  </si>
  <si>
    <t>+ Kinh phí hoạt động Hội đồng thẩm định bảng giá đất; giá đất cụ thể đối với các dự án trên địa bàn tỉnh</t>
  </si>
  <si>
    <t xml:space="preserve">+ Kinh phí thuê đơn vị tư vấn để xác định giá đất của các dự án; thuê tư vấn khảo sát, xác định giá tài sản trên đất để hoàn trả cho người bị thu hồi đất </t>
  </si>
  <si>
    <t>+ Kinh phí tổ chức hội thảo, tập huấn, hội nghị</t>
  </si>
  <si>
    <t xml:space="preserve">+ Kinh phí hoạt động Ban chỉ đạo và Tổ giúp việc Ban chỉ đạo 167 thực hiện sắp xếp lại, xử lý các cơ sở nhà, đất trên địa bàn tỉnh </t>
  </si>
  <si>
    <t>+ Kinh phí thuê đơn vị tư vấn xây dựng hệ số điều chỉnh giá đất trên địa bàn tỉnh</t>
  </si>
  <si>
    <t xml:space="preserve">+ Kinh phí chỉnh lý tài liệu </t>
  </si>
  <si>
    <t>+ Kinh phí hoạt động công tác Đảng</t>
  </si>
  <si>
    <t>+ Trợ cấp tết</t>
  </si>
  <si>
    <t xml:space="preserve">Chi đào tạo </t>
  </si>
  <si>
    <t xml:space="preserve">Chi sự nghiệp khoa học công nghệ </t>
  </si>
  <si>
    <t xml:space="preserve">- Chi công nghệ thông tin </t>
  </si>
  <si>
    <t xml:space="preserve">+ Chi thù lao, nhuận bút, biên tập tin bài cho trang thông tin điện tử </t>
  </si>
  <si>
    <t xml:space="preserve">+ Mua sắm máy móc thiết bị </t>
  </si>
  <si>
    <t xml:space="preserve">+ Thiết bị tường lửa; xây dựng hệ thống tường lửa lắp tại phòng Tài chính kế hoạch </t>
  </si>
  <si>
    <t>+ Thuê kênh truyền số liệu dùng VNPT và Viettel tại 08 phòng TCKH huyện, thị xã, thành phố.</t>
  </si>
  <si>
    <t>+ Bảo trì phần mềm kế toán HCSN IMAS; bảo trì phần mềm kế toán xã KTXA</t>
  </si>
  <si>
    <t>- Kinh phí duy trì hệ thống quản lý chất lượng theo TCVN 9001:2015</t>
  </si>
  <si>
    <t>Thực hiện đến quý 3</t>
  </si>
  <si>
    <t>So sánh</t>
  </si>
  <si>
    <t>Dự toán năm 2021</t>
  </si>
  <si>
    <t>Dự toán được sử dụng 2021</t>
  </si>
  <si>
    <t xml:space="preserve">Tiết kiệm 10% theo NQ 58/NQ-CP </t>
  </si>
  <si>
    <t xml:space="preserve"> - Kinh phí điều tra khảo sát chi phí sản xuất và giá thành thóc </t>
  </si>
  <si>
    <t>ĐÁNH GIÁ THỰC HIỆN DỰ TOÁN THU - CHI NGÂN SÁCH QUÝ III NĂM 2021</t>
  </si>
  <si>
    <r>
      <t xml:space="preserve">              </t>
    </r>
    <r>
      <rPr>
        <b/>
        <sz val="10"/>
        <rFont val="Times New Roman"/>
        <family val="1"/>
      </rPr>
      <t xml:space="preserve"> SỞ TÀI CHÍNH </t>
    </r>
    <r>
      <rPr>
        <sz val="10"/>
        <rFont val="Times New Roman"/>
        <family val="1"/>
      </rPr>
      <t xml:space="preserve">                        </t>
    </r>
  </si>
  <si>
    <t>(Kèm theo Quyết định số 106 /QĐ-STC ngày 14 / 10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</si>
</sst>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font>
      <sz val="11"/>
      <color theme="1"/>
      <name val="Calibri"/>
      <charset val="134"/>
      <scheme val="minor"/>
    </font>
    <font>
      <sz val="11"/>
      <color theme="1"/>
      <name val="Calibri"/>
      <charset val="134"/>
      <scheme val="minor"/>
    </font>
    <font>
      <sz val="12"/>
      <name val=".VnArial Narrow"/>
      <charset val="134"/>
    </font>
    <font>
      <sz val="10"/>
      <name val="Times New Roman"/>
      <family val="1"/>
    </font>
    <font>
      <b/>
      <sz val="10"/>
      <name val="Times New Roman"/>
      <family val="1"/>
    </font>
    <font>
      <b/>
      <i/>
      <sz val="10"/>
      <name val="Times New Roman"/>
      <family val="1"/>
    </font>
    <font>
      <sz val="10"/>
      <color theme="1"/>
      <name val="Times New Roman"/>
      <family val="1"/>
    </font>
    <font>
      <i/>
      <sz val="10"/>
      <name val="Times New Roman"/>
      <family val="1"/>
    </font>
    <font>
      <i/>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s>
  <cellStyleXfs count="5">
    <xf numFmtId="0" fontId="0" fillId="0" borderId="0"/>
    <xf numFmtId="43" fontId="1" fillId="0" borderId="0" applyFont="0" applyFill="0" applyBorder="0" applyAlignment="0" applyProtection="0"/>
    <xf numFmtId="0" fontId="1" fillId="0" borderId="0"/>
    <xf numFmtId="0" fontId="1" fillId="0" borderId="0" applyFont="0" applyFill="0" applyBorder="0" applyAlignment="0" applyProtection="0"/>
    <xf numFmtId="0" fontId="2" fillId="0" borderId="0"/>
  </cellStyleXfs>
  <cellXfs count="101">
    <xf numFmtId="0" fontId="0" fillId="0" borderId="0" xfId="0"/>
    <xf numFmtId="0" fontId="3" fillId="0" borderId="0" xfId="0" applyFont="1" applyFill="1"/>
    <xf numFmtId="0" fontId="3" fillId="0" borderId="0" xfId="0" applyFont="1" applyFill="1" applyAlignment="1">
      <alignment wrapText="1"/>
    </xf>
    <xf numFmtId="164" fontId="4" fillId="0" borderId="0" xfId="3" applyNumberFormat="1" applyFont="1" applyFill="1" applyAlignment="1">
      <alignment horizontal="center"/>
    </xf>
    <xf numFmtId="164" fontId="6" fillId="0" borderId="0" xfId="1" applyNumberFormat="1" applyFont="1" applyFill="1"/>
    <xf numFmtId="0" fontId="6" fillId="0" borderId="0" xfId="0" applyFont="1" applyFill="1"/>
    <xf numFmtId="164" fontId="7" fillId="0" borderId="0" xfId="3" applyNumberFormat="1" applyFont="1" applyFill="1" applyAlignment="1" applyProtection="1"/>
    <xf numFmtId="164" fontId="7" fillId="0" borderId="0" xfId="3" applyNumberFormat="1" applyFont="1" applyFill="1" applyAlignment="1" applyProtection="1">
      <alignment horizontal="right"/>
    </xf>
    <xf numFmtId="164" fontId="3" fillId="0" borderId="0" xfId="1" applyNumberFormat="1" applyFont="1" applyFill="1"/>
    <xf numFmtId="164" fontId="3" fillId="0" borderId="0" xfId="1" applyNumberFormat="1" applyFont="1" applyFill="1" applyAlignment="1">
      <alignment horizontal="right"/>
    </xf>
    <xf numFmtId="164" fontId="3" fillId="0" borderId="0" xfId="1" applyNumberFormat="1" applyFont="1" applyFill="1" applyAlignment="1"/>
    <xf numFmtId="3" fontId="3" fillId="0" borderId="0" xfId="1" applyNumberFormat="1" applyFont="1" applyFill="1"/>
    <xf numFmtId="164" fontId="8" fillId="0" borderId="0" xfId="1" applyNumberFormat="1" applyFont="1" applyFill="1"/>
    <xf numFmtId="0" fontId="8" fillId="0" borderId="0" xfId="0" applyFont="1" applyFill="1"/>
    <xf numFmtId="164" fontId="6" fillId="0" borderId="0" xfId="1" applyNumberFormat="1" applyFont="1" applyFill="1" applyAlignment="1">
      <alignment horizontal="center"/>
    </xf>
    <xf numFmtId="0" fontId="9" fillId="0" borderId="0" xfId="0" applyFont="1" applyFill="1" applyAlignment="1">
      <alignment horizontal="center"/>
    </xf>
    <xf numFmtId="164" fontId="9" fillId="0" borderId="2" xfId="1" applyNumberFormat="1" applyFont="1" applyFill="1" applyBorder="1" applyAlignment="1">
      <alignment horizontal="right" vertical="center" wrapText="1"/>
    </xf>
    <xf numFmtId="164" fontId="9" fillId="0" borderId="2" xfId="1" applyNumberFormat="1" applyFont="1" applyFill="1" applyBorder="1" applyAlignment="1">
      <alignment vertical="center" wrapText="1"/>
    </xf>
    <xf numFmtId="164" fontId="9" fillId="0" borderId="6" xfId="1" applyNumberFormat="1" applyFont="1" applyFill="1" applyBorder="1" applyAlignment="1">
      <alignment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xf>
    <xf numFmtId="0" fontId="4" fillId="0" borderId="8" xfId="0" applyFont="1" applyFill="1" applyBorder="1" applyAlignment="1" applyProtection="1">
      <alignment wrapText="1"/>
    </xf>
    <xf numFmtId="164" fontId="7" fillId="0" borderId="7" xfId="1" applyNumberFormat="1" applyFont="1" applyFill="1" applyBorder="1" applyProtection="1"/>
    <xf numFmtId="164" fontId="9" fillId="0" borderId="7" xfId="1" applyNumberFormat="1" applyFont="1" applyFill="1" applyBorder="1" applyAlignment="1">
      <alignment horizontal="left"/>
    </xf>
    <xf numFmtId="164" fontId="9" fillId="0" borderId="7" xfId="1" applyNumberFormat="1" applyFont="1" applyFill="1" applyBorder="1" applyAlignment="1">
      <alignment horizontal="right"/>
    </xf>
    <xf numFmtId="164" fontId="9" fillId="0" borderId="7" xfId="1" applyNumberFormat="1" applyFont="1" applyFill="1" applyBorder="1" applyAlignment="1"/>
    <xf numFmtId="0" fontId="9" fillId="0" borderId="7" xfId="0" applyFont="1" applyFill="1" applyBorder="1"/>
    <xf numFmtId="0" fontId="9" fillId="0" borderId="0" xfId="0" applyFont="1" applyFill="1"/>
    <xf numFmtId="0" fontId="4" fillId="0" borderId="9" xfId="0" applyFont="1" applyFill="1" applyBorder="1" applyAlignment="1" applyProtection="1">
      <alignment horizontal="center"/>
    </xf>
    <xf numFmtId="0" fontId="4" fillId="0" borderId="10" xfId="0" applyFont="1" applyFill="1" applyBorder="1" applyAlignment="1" applyProtection="1">
      <alignment wrapText="1"/>
    </xf>
    <xf numFmtId="164" fontId="4" fillId="0" borderId="9" xfId="1" applyNumberFormat="1" applyFont="1" applyFill="1" applyBorder="1" applyAlignment="1" applyProtection="1">
      <alignment horizontal="left"/>
    </xf>
    <xf numFmtId="164" fontId="9" fillId="0" borderId="9" xfId="1" applyNumberFormat="1" applyFont="1" applyFill="1" applyBorder="1" applyAlignment="1">
      <alignment horizontal="left"/>
    </xf>
    <xf numFmtId="10" fontId="9" fillId="0" borderId="9" xfId="1" applyNumberFormat="1" applyFont="1" applyFill="1" applyBorder="1" applyAlignment="1">
      <alignment horizontal="right" vertical="center" wrapText="1"/>
    </xf>
    <xf numFmtId="10" fontId="9" fillId="0" borderId="9" xfId="1" applyNumberFormat="1" applyFont="1" applyFill="1" applyBorder="1" applyAlignment="1">
      <alignment wrapText="1"/>
    </xf>
    <xf numFmtId="10" fontId="9" fillId="0" borderId="9" xfId="0" applyNumberFormat="1" applyFont="1" applyFill="1" applyBorder="1" applyAlignment="1">
      <alignment horizontal="right" wrapText="1"/>
    </xf>
    <xf numFmtId="164" fontId="9" fillId="0" borderId="0" xfId="0" applyNumberFormat="1" applyFont="1" applyFill="1"/>
    <xf numFmtId="164" fontId="10" fillId="0" borderId="0" xfId="1" applyNumberFormat="1" applyFont="1" applyFill="1"/>
    <xf numFmtId="0" fontId="7" fillId="0" borderId="9" xfId="0" applyFont="1" applyFill="1" applyBorder="1" applyAlignment="1" applyProtection="1">
      <alignment horizontal="center"/>
    </xf>
    <xf numFmtId="0" fontId="7" fillId="0" borderId="10" xfId="0" applyFont="1" applyFill="1" applyBorder="1" applyAlignment="1" applyProtection="1">
      <alignment wrapText="1"/>
    </xf>
    <xf numFmtId="164" fontId="7" fillId="0" borderId="9" xfId="1" applyNumberFormat="1" applyFont="1" applyFill="1" applyBorder="1" applyAlignment="1" applyProtection="1">
      <alignment horizontal="left" vertical="center"/>
    </xf>
    <xf numFmtId="10" fontId="8" fillId="0" borderId="9" xfId="1" applyNumberFormat="1" applyFont="1" applyFill="1" applyBorder="1" applyAlignment="1">
      <alignment horizontal="right" vertical="center" wrapText="1"/>
    </xf>
    <xf numFmtId="10" fontId="8" fillId="0" borderId="9" xfId="1" applyNumberFormat="1" applyFont="1" applyFill="1" applyBorder="1" applyAlignment="1">
      <alignment wrapText="1"/>
    </xf>
    <xf numFmtId="10" fontId="8" fillId="0" borderId="9" xfId="0" applyNumberFormat="1" applyFont="1" applyFill="1" applyBorder="1" applyAlignment="1">
      <alignment horizontal="right" wrapText="1"/>
    </xf>
    <xf numFmtId="0" fontId="10" fillId="0" borderId="0" xfId="0" applyFont="1" applyFill="1"/>
    <xf numFmtId="164" fontId="8" fillId="0" borderId="9" xfId="1" applyNumberFormat="1" applyFont="1" applyFill="1" applyBorder="1" applyAlignment="1">
      <alignment horizontal="left" wrapText="1"/>
    </xf>
    <xf numFmtId="0" fontId="3" fillId="0" borderId="9" xfId="0" applyFont="1" applyFill="1" applyBorder="1" applyAlignment="1" applyProtection="1">
      <alignment horizontal="center"/>
    </xf>
    <xf numFmtId="0" fontId="3" fillId="0" borderId="10" xfId="0" applyFont="1" applyFill="1" applyBorder="1" applyAlignment="1" applyProtection="1">
      <alignment wrapText="1"/>
    </xf>
    <xf numFmtId="164" fontId="3" fillId="0" borderId="9" xfId="1" applyNumberFormat="1" applyFont="1" applyFill="1" applyBorder="1" applyAlignment="1" applyProtection="1">
      <alignment horizontal="left" vertical="center"/>
    </xf>
    <xf numFmtId="164" fontId="6" fillId="0" borderId="9" xfId="1" applyNumberFormat="1" applyFont="1" applyFill="1" applyBorder="1" applyAlignment="1">
      <alignment horizontal="left" vertical="center" wrapText="1"/>
    </xf>
    <xf numFmtId="10" fontId="6" fillId="0" borderId="9" xfId="1" applyNumberFormat="1" applyFont="1" applyFill="1" applyBorder="1" applyAlignment="1">
      <alignment horizontal="right" vertical="center" wrapText="1"/>
    </xf>
    <xf numFmtId="10" fontId="6" fillId="0" borderId="9" xfId="1" applyNumberFormat="1" applyFont="1" applyFill="1" applyBorder="1" applyAlignment="1">
      <alignment wrapText="1"/>
    </xf>
    <xf numFmtId="164" fontId="6" fillId="0" borderId="9" xfId="1" applyNumberFormat="1" applyFont="1" applyFill="1" applyBorder="1" applyAlignment="1">
      <alignment horizontal="left" wrapText="1"/>
    </xf>
    <xf numFmtId="0" fontId="3" fillId="0" borderId="10" xfId="0" applyFont="1" applyFill="1" applyBorder="1" applyAlignment="1" applyProtection="1">
      <alignment horizontal="left" wrapText="1"/>
    </xf>
    <xf numFmtId="164" fontId="3" fillId="0" borderId="9" xfId="1" applyNumberFormat="1" applyFont="1" applyFill="1" applyBorder="1" applyAlignment="1" applyProtection="1">
      <alignment horizontal="left"/>
    </xf>
    <xf numFmtId="10" fontId="6" fillId="0" borderId="9" xfId="1" applyNumberFormat="1" applyFont="1" applyFill="1" applyBorder="1" applyAlignment="1">
      <alignment vertical="center" wrapText="1"/>
    </xf>
    <xf numFmtId="164" fontId="8" fillId="0" borderId="0" xfId="0" applyNumberFormat="1" applyFont="1" applyFill="1"/>
    <xf numFmtId="164" fontId="11" fillId="0" borderId="10" xfId="0" quotePrefix="1" applyNumberFormat="1" applyFont="1" applyFill="1" applyBorder="1" applyAlignment="1">
      <alignment vertical="center" wrapText="1"/>
    </xf>
    <xf numFmtId="164" fontId="11" fillId="0" borderId="9" xfId="1" applyNumberFormat="1" applyFont="1" applyFill="1" applyBorder="1" applyAlignment="1">
      <alignment horizontal="left" vertical="center" wrapText="1"/>
    </xf>
    <xf numFmtId="164" fontId="6" fillId="0" borderId="9" xfId="1" applyNumberFormat="1" applyFont="1" applyFill="1" applyBorder="1" applyAlignment="1">
      <alignment horizontal="center" vertical="center" wrapText="1"/>
    </xf>
    <xf numFmtId="164" fontId="3" fillId="0" borderId="9" xfId="1" applyNumberFormat="1" applyFont="1" applyFill="1" applyBorder="1" applyAlignment="1">
      <alignment horizontal="center" vertical="center" wrapText="1"/>
    </xf>
    <xf numFmtId="164" fontId="3" fillId="0" borderId="9" xfId="1" applyNumberFormat="1" applyFont="1" applyFill="1" applyBorder="1" applyAlignment="1">
      <alignment horizontal="left" vertical="center" wrapText="1"/>
    </xf>
    <xf numFmtId="164" fontId="6" fillId="0" borderId="0" xfId="0" applyNumberFormat="1" applyFont="1" applyFill="1"/>
    <xf numFmtId="0" fontId="3" fillId="0" borderId="9" xfId="4" quotePrefix="1" applyFont="1" applyBorder="1" applyAlignment="1">
      <alignment horizontal="justify" vertical="center" wrapText="1"/>
    </xf>
    <xf numFmtId="164" fontId="11" fillId="0" borderId="9" xfId="1" applyNumberFormat="1" applyFont="1" applyFill="1" applyBorder="1" applyAlignment="1">
      <alignment horizontal="center" vertical="center" wrapText="1"/>
    </xf>
    <xf numFmtId="164" fontId="4" fillId="0" borderId="9" xfId="1" applyNumberFormat="1" applyFont="1" applyFill="1" applyBorder="1" applyAlignment="1" applyProtection="1">
      <alignment horizontal="left" vertical="center"/>
    </xf>
    <xf numFmtId="164" fontId="9" fillId="0" borderId="9" xfId="1" applyNumberFormat="1" applyFont="1" applyFill="1" applyBorder="1" applyAlignment="1">
      <alignment horizontal="left" vertical="center" wrapText="1"/>
    </xf>
    <xf numFmtId="10" fontId="9" fillId="0" borderId="9" xfId="1" applyNumberFormat="1" applyFont="1" applyFill="1" applyBorder="1" applyAlignment="1">
      <alignment vertical="center" wrapText="1"/>
    </xf>
    <xf numFmtId="10" fontId="9" fillId="0" borderId="9" xfId="0" applyNumberFormat="1" applyFont="1" applyFill="1" applyBorder="1" applyAlignment="1">
      <alignment horizontal="right" vertical="center" wrapText="1"/>
    </xf>
    <xf numFmtId="164" fontId="4" fillId="0" borderId="9" xfId="1" applyNumberFormat="1" applyFont="1" applyFill="1" applyBorder="1" applyAlignment="1">
      <alignment horizontal="center" vertical="center" wrapText="1"/>
    </xf>
    <xf numFmtId="164" fontId="9" fillId="0" borderId="0" xfId="1" applyNumberFormat="1" applyFont="1" applyFill="1"/>
    <xf numFmtId="0" fontId="5" fillId="0" borderId="9" xfId="0" applyFont="1" applyFill="1" applyBorder="1" applyAlignment="1" applyProtection="1">
      <alignment horizontal="center"/>
    </xf>
    <xf numFmtId="0" fontId="7" fillId="0" borderId="10" xfId="0" quotePrefix="1" applyFont="1" applyFill="1" applyBorder="1" applyAlignment="1" applyProtection="1">
      <alignment wrapText="1"/>
    </xf>
    <xf numFmtId="164" fontId="8" fillId="0" borderId="9" xfId="1" applyNumberFormat="1" applyFont="1" applyFill="1" applyBorder="1" applyAlignment="1">
      <alignment horizontal="left" vertical="center" wrapText="1"/>
    </xf>
    <xf numFmtId="10" fontId="8" fillId="0" borderId="9" xfId="1" applyNumberFormat="1" applyFont="1" applyFill="1" applyBorder="1" applyAlignment="1">
      <alignment vertical="center" wrapText="1"/>
    </xf>
    <xf numFmtId="10" fontId="8" fillId="0" borderId="9" xfId="0" applyNumberFormat="1" applyFont="1" applyFill="1" applyBorder="1" applyAlignment="1">
      <alignment horizontal="right" vertical="center" wrapText="1"/>
    </xf>
    <xf numFmtId="0" fontId="3" fillId="0" borderId="9" xfId="0" applyFont="1" applyFill="1" applyBorder="1" applyProtection="1"/>
    <xf numFmtId="0" fontId="3" fillId="0" borderId="10" xfId="0" quotePrefix="1" applyFont="1" applyFill="1" applyBorder="1" applyAlignment="1" applyProtection="1">
      <alignment wrapText="1"/>
    </xf>
    <xf numFmtId="164" fontId="3" fillId="0" borderId="9" xfId="1" applyNumberFormat="1" applyFont="1" applyFill="1" applyBorder="1" applyAlignment="1" applyProtection="1">
      <alignment vertical="center"/>
    </xf>
    <xf numFmtId="10" fontId="6" fillId="0" borderId="9" xfId="0" applyNumberFormat="1" applyFont="1" applyFill="1" applyBorder="1" applyAlignment="1">
      <alignment horizontal="right" vertical="center" wrapText="1"/>
    </xf>
    <xf numFmtId="0" fontId="7" fillId="0" borderId="11" xfId="0" applyFont="1" applyFill="1" applyBorder="1" applyProtection="1"/>
    <xf numFmtId="0" fontId="7" fillId="0" borderId="12" xfId="0" quotePrefix="1" applyFont="1" applyFill="1" applyBorder="1" applyAlignment="1" applyProtection="1">
      <alignment wrapText="1"/>
    </xf>
    <xf numFmtId="164" fontId="7" fillId="0" borderId="11" xfId="1" applyNumberFormat="1" applyFont="1" applyFill="1" applyBorder="1" applyAlignment="1" applyProtection="1">
      <alignment vertical="center"/>
    </xf>
    <xf numFmtId="164" fontId="8" fillId="0" borderId="11" xfId="1" applyNumberFormat="1" applyFont="1" applyFill="1" applyBorder="1" applyAlignment="1">
      <alignment horizontal="center" vertical="center" wrapText="1"/>
    </xf>
    <xf numFmtId="164" fontId="7" fillId="0" borderId="11" xfId="1" applyNumberFormat="1" applyFont="1" applyFill="1" applyBorder="1" applyAlignment="1" applyProtection="1">
      <alignment horizontal="left" vertical="center"/>
    </xf>
    <xf numFmtId="164" fontId="8" fillId="0" borderId="11" xfId="1" applyNumberFormat="1" applyFont="1" applyFill="1" applyBorder="1" applyAlignment="1">
      <alignment horizontal="left" vertical="center" wrapText="1"/>
    </xf>
    <xf numFmtId="10" fontId="6" fillId="0" borderId="11" xfId="1" applyNumberFormat="1" applyFont="1" applyFill="1" applyBorder="1" applyAlignment="1">
      <alignment horizontal="right" vertical="center" wrapText="1"/>
    </xf>
    <xf numFmtId="10" fontId="8" fillId="0" borderId="11" xfId="1" applyNumberFormat="1" applyFont="1" applyFill="1" applyBorder="1" applyAlignment="1">
      <alignment vertical="center" wrapText="1"/>
    </xf>
    <xf numFmtId="10" fontId="8" fillId="0" borderId="11" xfId="0" applyNumberFormat="1" applyFont="1" applyFill="1" applyBorder="1" applyAlignment="1">
      <alignment horizontal="right" vertical="center" wrapText="1"/>
    </xf>
    <xf numFmtId="164" fontId="6" fillId="0" borderId="0" xfId="1" applyNumberFormat="1" applyFont="1" applyFill="1" applyAlignment="1"/>
    <xf numFmtId="164" fontId="6" fillId="0" borderId="0" xfId="1" applyNumberFormat="1" applyFont="1" applyFill="1" applyAlignment="1">
      <alignment horizontal="right"/>
    </xf>
    <xf numFmtId="0" fontId="9" fillId="0" borderId="0" xfId="0" applyFont="1" applyFill="1" applyAlignment="1">
      <alignment horizontal="center" vertical="center"/>
    </xf>
    <xf numFmtId="164" fontId="9" fillId="0" borderId="1" xfId="1" applyNumberFormat="1" applyFont="1" applyFill="1" applyBorder="1" applyAlignment="1">
      <alignment horizontal="center" vertical="center" wrapText="1"/>
    </xf>
    <xf numFmtId="164" fontId="9" fillId="0" borderId="5"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0" fontId="5" fillId="0" borderId="0" xfId="2" applyFont="1" applyFill="1" applyAlignment="1" applyProtection="1"/>
    <xf numFmtId="0" fontId="4" fillId="0" borderId="0" xfId="0" applyFont="1" applyFill="1" applyAlignment="1">
      <alignment horizontal="center"/>
    </xf>
    <xf numFmtId="0" fontId="8" fillId="0" borderId="0" xfId="0" applyFont="1" applyFill="1" applyAlignment="1">
      <alignment horizontal="center"/>
    </xf>
    <xf numFmtId="164" fontId="9" fillId="0" borderId="3" xfId="1" applyNumberFormat="1"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cellXfs>
  <cellStyles count="5">
    <cellStyle name="Comma" xfId="1" builtinId="3"/>
    <cellStyle name="Comma 2" xfId="3"/>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workbookViewId="0">
      <selection activeCell="B10" sqref="B10"/>
    </sheetView>
  </sheetViews>
  <sheetFormatPr defaultColWidth="9.140625" defaultRowHeight="12.75"/>
  <cols>
    <col min="1" max="1" width="5.140625" style="5" customWidth="1"/>
    <col min="2" max="2" width="35.85546875" style="5" customWidth="1"/>
    <col min="3" max="3" width="15.85546875" style="4" customWidth="1"/>
    <col min="4" max="4" width="14.28515625" style="4" customWidth="1"/>
    <col min="5" max="5" width="17.5703125" style="4" customWidth="1"/>
    <col min="6" max="6" width="16.7109375" style="4" customWidth="1"/>
    <col min="7" max="7" width="14.7109375" style="89" customWidth="1"/>
    <col min="8" max="8" width="16.7109375" style="4" customWidth="1"/>
    <col min="9" max="9" width="10.7109375" style="88" hidden="1" customWidth="1"/>
    <col min="10" max="10" width="10.5703125" style="5" hidden="1" customWidth="1"/>
    <col min="11" max="11" width="26" style="4" hidden="1" customWidth="1"/>
    <col min="12" max="12" width="14.85546875" style="5" hidden="1" customWidth="1"/>
    <col min="13" max="13" width="16.85546875" style="5" hidden="1" customWidth="1"/>
    <col min="14" max="17" width="9.140625" style="5"/>
    <col min="18" max="18" width="16.42578125" style="5" hidden="1" customWidth="1"/>
    <col min="19" max="16384" width="9.140625" style="5"/>
  </cols>
  <sheetData>
    <row r="1" spans="1:18" ht="13.5">
      <c r="A1" s="1"/>
      <c r="B1" s="2" t="s">
        <v>0</v>
      </c>
      <c r="C1" s="3"/>
      <c r="D1" s="3"/>
      <c r="E1" s="3"/>
      <c r="F1" s="94" t="s">
        <v>1</v>
      </c>
      <c r="G1" s="94"/>
      <c r="H1" s="94"/>
      <c r="I1" s="94"/>
      <c r="J1" s="3"/>
    </row>
    <row r="2" spans="1:18">
      <c r="A2" s="1"/>
      <c r="B2" s="2" t="s">
        <v>52</v>
      </c>
      <c r="D2" s="6"/>
      <c r="E2" s="6" t="s">
        <v>2</v>
      </c>
      <c r="F2" s="6"/>
      <c r="G2" s="7"/>
      <c r="H2" s="6"/>
      <c r="I2" s="6"/>
      <c r="J2" s="6"/>
    </row>
    <row r="3" spans="1:18">
      <c r="A3" s="1"/>
      <c r="B3" s="2"/>
      <c r="C3" s="8"/>
      <c r="D3" s="8"/>
      <c r="E3" s="8"/>
      <c r="F3" s="8"/>
      <c r="G3" s="9"/>
      <c r="H3" s="8"/>
      <c r="I3" s="10"/>
      <c r="J3" s="11"/>
    </row>
    <row r="4" spans="1:18">
      <c r="A4" s="1"/>
      <c r="B4" s="95" t="s">
        <v>51</v>
      </c>
      <c r="C4" s="95"/>
      <c r="D4" s="95"/>
      <c r="E4" s="95"/>
      <c r="F4" s="95"/>
      <c r="G4" s="95"/>
      <c r="H4" s="95"/>
      <c r="I4" s="95"/>
      <c r="J4" s="95"/>
    </row>
    <row r="5" spans="1:18" s="13" customFormat="1">
      <c r="A5" s="96" t="s">
        <v>53</v>
      </c>
      <c r="B5" s="96"/>
      <c r="C5" s="96"/>
      <c r="D5" s="96"/>
      <c r="E5" s="96"/>
      <c r="F5" s="96"/>
      <c r="G5" s="96"/>
      <c r="H5" s="96"/>
      <c r="I5" s="96"/>
      <c r="J5" s="96"/>
      <c r="K5" s="12"/>
    </row>
    <row r="6" spans="1:18" s="15" customFormat="1" ht="15" customHeight="1">
      <c r="A6" s="99" t="s">
        <v>3</v>
      </c>
      <c r="B6" s="99" t="s">
        <v>4</v>
      </c>
      <c r="C6" s="91" t="s">
        <v>47</v>
      </c>
      <c r="D6" s="91" t="s">
        <v>49</v>
      </c>
      <c r="E6" s="91" t="s">
        <v>48</v>
      </c>
      <c r="F6" s="91" t="s">
        <v>45</v>
      </c>
      <c r="G6" s="93" t="s">
        <v>46</v>
      </c>
      <c r="H6" s="93"/>
      <c r="I6" s="97" t="s">
        <v>5</v>
      </c>
      <c r="J6" s="98"/>
      <c r="K6" s="14"/>
      <c r="N6" s="90" t="s">
        <v>6</v>
      </c>
    </row>
    <row r="7" spans="1:18" s="15" customFormat="1" ht="47.25" customHeight="1">
      <c r="A7" s="100"/>
      <c r="B7" s="100"/>
      <c r="C7" s="92"/>
      <c r="D7" s="92"/>
      <c r="E7" s="92"/>
      <c r="F7" s="92"/>
      <c r="G7" s="16" t="s">
        <v>7</v>
      </c>
      <c r="H7" s="17" t="s">
        <v>8</v>
      </c>
      <c r="I7" s="18" t="s">
        <v>7</v>
      </c>
      <c r="J7" s="19" t="s">
        <v>8</v>
      </c>
      <c r="K7" s="14"/>
      <c r="N7" s="90"/>
    </row>
    <row r="8" spans="1:18" s="27" customFormat="1">
      <c r="A8" s="20"/>
      <c r="B8" s="21" t="s">
        <v>9</v>
      </c>
      <c r="C8" s="22"/>
      <c r="D8" s="22"/>
      <c r="E8" s="22"/>
      <c r="F8" s="23"/>
      <c r="G8" s="24"/>
      <c r="H8" s="23"/>
      <c r="I8" s="25"/>
      <c r="J8" s="26"/>
      <c r="K8" s="4"/>
    </row>
    <row r="9" spans="1:18" s="27" customFormat="1">
      <c r="A9" s="28" t="s">
        <v>10</v>
      </c>
      <c r="B9" s="29" t="s">
        <v>11</v>
      </c>
      <c r="C9" s="30">
        <f>C10+C33+C34</f>
        <v>24424140000</v>
      </c>
      <c r="D9" s="30">
        <f>D10+D33+D34</f>
        <v>884000000.29999995</v>
      </c>
      <c r="E9" s="30">
        <f>E10+E33+E34</f>
        <v>23540139999.700001</v>
      </c>
      <c r="F9" s="31">
        <f>F10+F33+F34</f>
        <v>10413436317</v>
      </c>
      <c r="G9" s="32">
        <f t="shared" ref="G9:G10" si="0">F9/E9</f>
        <v>0.44236934517520754</v>
      </c>
      <c r="H9" s="32">
        <f>F9/R9</f>
        <v>1.012510430393047</v>
      </c>
      <c r="I9" s="33">
        <f t="shared" ref="I9:I14" si="1">F9/C9</f>
        <v>0.42635836172737301</v>
      </c>
      <c r="J9" s="34">
        <f>F9/K9</f>
        <v>1.6345700707337758</v>
      </c>
      <c r="K9" s="4">
        <f>K10+K34</f>
        <v>6370749412</v>
      </c>
      <c r="R9" s="35">
        <f>R10+R34</f>
        <v>10284769425</v>
      </c>
    </row>
    <row r="10" spans="1:18" s="27" customFormat="1" ht="13.5">
      <c r="A10" s="28">
        <v>1</v>
      </c>
      <c r="B10" s="29" t="s">
        <v>12</v>
      </c>
      <c r="C10" s="30">
        <f>C11+C15</f>
        <v>22591140000</v>
      </c>
      <c r="D10" s="30">
        <f>D11+D15</f>
        <v>880000000.29999995</v>
      </c>
      <c r="E10" s="30">
        <f>E11+E15</f>
        <v>21711139999.700001</v>
      </c>
      <c r="F10" s="31">
        <f>F11+F15</f>
        <v>10082116317</v>
      </c>
      <c r="G10" s="32">
        <f t="shared" si="0"/>
        <v>0.46437526160023435</v>
      </c>
      <c r="H10" s="32">
        <f>F10/R10</f>
        <v>1.0129268644975307</v>
      </c>
      <c r="I10" s="33">
        <f t="shared" si="1"/>
        <v>0.4462863014881055</v>
      </c>
      <c r="J10" s="34">
        <f>F10/K10</f>
        <v>1.6693822593517549</v>
      </c>
      <c r="K10" s="36">
        <f>K11+K15</f>
        <v>6039429412</v>
      </c>
      <c r="R10" s="35">
        <f>R11+R15</f>
        <v>9953449425</v>
      </c>
    </row>
    <row r="11" spans="1:18" s="43" customFormat="1" ht="13.5">
      <c r="A11" s="37" t="s">
        <v>13</v>
      </c>
      <c r="B11" s="38" t="s">
        <v>14</v>
      </c>
      <c r="C11" s="39">
        <f>SUM(C12:C14)</f>
        <v>12303000000</v>
      </c>
      <c r="D11" s="39">
        <f>SUM(D12:D14)</f>
        <v>29000000</v>
      </c>
      <c r="E11" s="39">
        <f t="shared" ref="E11:F11" si="2">SUM(E12:E14)</f>
        <v>12274000000</v>
      </c>
      <c r="F11" s="39">
        <f t="shared" si="2"/>
        <v>8401027191</v>
      </c>
      <c r="G11" s="40">
        <f>F11/E11</f>
        <v>0.68445716074629293</v>
      </c>
      <c r="H11" s="40">
        <f t="shared" ref="H11:H14" si="3">F11/R11</f>
        <v>0.99980988571231733</v>
      </c>
      <c r="I11" s="41">
        <f t="shared" si="1"/>
        <v>0.68284379346500856</v>
      </c>
      <c r="J11" s="42">
        <f>F11/K11</f>
        <v>1.5663692050434888</v>
      </c>
      <c r="K11" s="12">
        <f>K12+K13</f>
        <v>5363376121</v>
      </c>
      <c r="R11" s="44">
        <f>SUM(R12:R14)</f>
        <v>8402624650</v>
      </c>
    </row>
    <row r="12" spans="1:18" s="27" customFormat="1">
      <c r="A12" s="45"/>
      <c r="B12" s="46" t="s">
        <v>15</v>
      </c>
      <c r="C12" s="47">
        <f>12303000000-C13-C14</f>
        <v>10801000000</v>
      </c>
      <c r="D12" s="47">
        <v>29000000</v>
      </c>
      <c r="E12" s="47">
        <f>C12-D12</f>
        <v>10772000000</v>
      </c>
      <c r="F12" s="48">
        <v>7418651095</v>
      </c>
      <c r="G12" s="49">
        <f t="shared" ref="G12:G41" si="4">F12/E12</f>
        <v>0.68869765085406609</v>
      </c>
      <c r="H12" s="49">
        <f t="shared" si="3"/>
        <v>0.96311662882155202</v>
      </c>
      <c r="I12" s="50">
        <f t="shared" si="1"/>
        <v>0.68684854133876494</v>
      </c>
      <c r="J12" s="42">
        <f>F12/K12</f>
        <v>1.4309064139237322</v>
      </c>
      <c r="K12" s="4">
        <v>5184581621</v>
      </c>
      <c r="M12" s="35"/>
      <c r="R12" s="51">
        <f>8012073154-R13</f>
        <v>7702754654</v>
      </c>
    </row>
    <row r="13" spans="1:18" s="27" customFormat="1" ht="25.5">
      <c r="A13" s="45"/>
      <c r="B13" s="46" t="s">
        <v>16</v>
      </c>
      <c r="C13" s="47">
        <v>358000000</v>
      </c>
      <c r="D13" s="47"/>
      <c r="E13" s="47">
        <f t="shared" ref="E13:E41" si="5">C13-D13</f>
        <v>358000000</v>
      </c>
      <c r="F13" s="48">
        <f>134901420+7560000+6600000</f>
        <v>149061420</v>
      </c>
      <c r="G13" s="49">
        <f t="shared" si="4"/>
        <v>0.41637268156424578</v>
      </c>
      <c r="H13" s="49">
        <f t="shared" si="3"/>
        <v>0.4819026989979584</v>
      </c>
      <c r="I13" s="50">
        <f t="shared" si="1"/>
        <v>0.41637268156424578</v>
      </c>
      <c r="J13" s="42">
        <f>F13/K13</f>
        <v>0.83370249084843218</v>
      </c>
      <c r="K13" s="4">
        <v>178794500</v>
      </c>
      <c r="L13" s="35"/>
      <c r="M13" s="35"/>
      <c r="R13" s="51">
        <f>178794500+130524000</f>
        <v>309318500</v>
      </c>
    </row>
    <row r="14" spans="1:18" s="27" customFormat="1" ht="25.5">
      <c r="A14" s="45"/>
      <c r="B14" s="52" t="s">
        <v>17</v>
      </c>
      <c r="C14" s="47">
        <v>1144000000</v>
      </c>
      <c r="D14" s="47"/>
      <c r="E14" s="47">
        <f t="shared" si="5"/>
        <v>1144000000</v>
      </c>
      <c r="F14" s="47">
        <v>833314676</v>
      </c>
      <c r="G14" s="49">
        <f t="shared" si="4"/>
        <v>0.72842191958041957</v>
      </c>
      <c r="H14" s="49">
        <f t="shared" si="3"/>
        <v>2.1336870669674761</v>
      </c>
      <c r="I14" s="50">
        <f t="shared" si="1"/>
        <v>0.72842191958041957</v>
      </c>
      <c r="J14" s="42"/>
      <c r="K14" s="4"/>
      <c r="R14" s="53">
        <v>390551496</v>
      </c>
    </row>
    <row r="15" spans="1:18" s="13" customFormat="1">
      <c r="A15" s="37" t="s">
        <v>18</v>
      </c>
      <c r="B15" s="38" t="s">
        <v>19</v>
      </c>
      <c r="C15" s="39">
        <f>SUM(C16:C32)</f>
        <v>10288140000</v>
      </c>
      <c r="D15" s="39">
        <f>SUM(D16:D32)</f>
        <v>851000000.29999995</v>
      </c>
      <c r="E15" s="39">
        <f t="shared" ref="E15" si="6">SUM(E16:E32)</f>
        <v>9437139999.7000008</v>
      </c>
      <c r="F15" s="39">
        <f>SUM(F16:F32)</f>
        <v>1681089126</v>
      </c>
      <c r="G15" s="40">
        <f t="shared" si="4"/>
        <v>0.17813544421863409</v>
      </c>
      <c r="H15" s="40">
        <f>F15/R15</f>
        <v>1.0839968209819191</v>
      </c>
      <c r="I15" s="54">
        <f>SUM(I16:I32)</f>
        <v>3.7998553264419113</v>
      </c>
      <c r="J15" s="54">
        <f>F15/K15</f>
        <v>2.4866222062366976</v>
      </c>
      <c r="K15" s="12">
        <f>SUM(K16:K32)</f>
        <v>676053291</v>
      </c>
      <c r="R15" s="55">
        <f>SUM(R16:R31)</f>
        <v>1550824775</v>
      </c>
    </row>
    <row r="16" spans="1:18" ht="71.25" customHeight="1">
      <c r="A16" s="45"/>
      <c r="B16" s="56" t="s">
        <v>20</v>
      </c>
      <c r="C16" s="57">
        <v>350000000</v>
      </c>
      <c r="D16" s="58">
        <v>28000000</v>
      </c>
      <c r="E16" s="47">
        <f t="shared" si="5"/>
        <v>322000000</v>
      </c>
      <c r="F16" s="48">
        <v>94660000</v>
      </c>
      <c r="G16" s="49">
        <f t="shared" si="4"/>
        <v>0.29397515527950313</v>
      </c>
      <c r="H16" s="49">
        <f>F16/R16</f>
        <v>0.43124432662120932</v>
      </c>
      <c r="I16" s="54">
        <f>F16/C16</f>
        <v>0.27045714285714284</v>
      </c>
      <c r="J16" s="54">
        <f>F16/K16</f>
        <v>1.2293506493506494</v>
      </c>
      <c r="K16" s="4">
        <v>77000000</v>
      </c>
      <c r="R16" s="48">
        <f>77000000+142504337</f>
        <v>219504337</v>
      </c>
    </row>
    <row r="17" spans="1:18">
      <c r="A17" s="37"/>
      <c r="B17" s="56" t="s">
        <v>21</v>
      </c>
      <c r="C17" s="57">
        <v>50000000</v>
      </c>
      <c r="D17" s="58">
        <v>0.30000000000000004</v>
      </c>
      <c r="E17" s="47">
        <f t="shared" si="5"/>
        <v>49999999.700000003</v>
      </c>
      <c r="F17" s="48">
        <v>46494000</v>
      </c>
      <c r="G17" s="49">
        <f t="shared" si="4"/>
        <v>0.92988000557927997</v>
      </c>
      <c r="H17" s="49">
        <f t="shared" ref="H17:H39" si="7">F17/R17</f>
        <v>2.2102110667427266</v>
      </c>
      <c r="I17" s="54">
        <f t="shared" ref="I17:I32" si="8">F17/C17</f>
        <v>0.92988000000000004</v>
      </c>
      <c r="J17" s="54">
        <f>F17/K17</f>
        <v>2.2102110667427266</v>
      </c>
      <c r="K17" s="4">
        <v>21036000</v>
      </c>
      <c r="R17" s="48">
        <v>21036000</v>
      </c>
    </row>
    <row r="18" spans="1:18" ht="38.25">
      <c r="A18" s="37"/>
      <c r="B18" s="56" t="s">
        <v>22</v>
      </c>
      <c r="C18" s="57">
        <v>900000000</v>
      </c>
      <c r="D18" s="59">
        <v>42000000</v>
      </c>
      <c r="E18" s="47">
        <f t="shared" si="5"/>
        <v>858000000</v>
      </c>
      <c r="F18" s="60">
        <v>168439549</v>
      </c>
      <c r="G18" s="49">
        <f t="shared" si="4"/>
        <v>0.19631649067599066</v>
      </c>
      <c r="H18" s="49">
        <f t="shared" si="7"/>
        <v>0.34626759607215962</v>
      </c>
      <c r="I18" s="54">
        <f t="shared" si="8"/>
        <v>0.18715505444444444</v>
      </c>
      <c r="J18" s="54">
        <f>F18/K18</f>
        <v>0.4847246951614087</v>
      </c>
      <c r="K18" s="4">
        <v>347495291</v>
      </c>
      <c r="M18" s="61">
        <f>716370549-F16-F17-F22-F25</f>
        <v>313932470</v>
      </c>
      <c r="R18" s="60">
        <f>347495291+138948000</f>
        <v>486443291</v>
      </c>
    </row>
    <row r="19" spans="1:18" ht="25.5">
      <c r="A19" s="37"/>
      <c r="B19" s="56" t="s">
        <v>23</v>
      </c>
      <c r="C19" s="57">
        <v>500000000</v>
      </c>
      <c r="D19" s="59">
        <v>28000000</v>
      </c>
      <c r="E19" s="47">
        <f t="shared" si="5"/>
        <v>472000000</v>
      </c>
      <c r="F19" s="60">
        <v>241916998</v>
      </c>
      <c r="G19" s="49">
        <f t="shared" si="4"/>
        <v>0.51253601271186444</v>
      </c>
      <c r="H19" s="49">
        <f t="shared" si="7"/>
        <v>0.578066808821603</v>
      </c>
      <c r="I19" s="54">
        <f t="shared" si="8"/>
        <v>0.48383399599999999</v>
      </c>
      <c r="J19" s="54">
        <f>F19/K19</f>
        <v>1.4215527153921188</v>
      </c>
      <c r="K19" s="4">
        <v>170178000</v>
      </c>
      <c r="R19" s="60">
        <f>170178000+248315147</f>
        <v>418493147</v>
      </c>
    </row>
    <row r="20" spans="1:18" s="27" customFormat="1" ht="51">
      <c r="A20" s="45"/>
      <c r="B20" s="56" t="s">
        <v>24</v>
      </c>
      <c r="C20" s="57">
        <v>200000000</v>
      </c>
      <c r="D20" s="58">
        <v>20000000</v>
      </c>
      <c r="E20" s="47">
        <f t="shared" si="5"/>
        <v>180000000</v>
      </c>
      <c r="F20" s="48">
        <v>64600000</v>
      </c>
      <c r="G20" s="49">
        <f t="shared" si="4"/>
        <v>0.35888888888888887</v>
      </c>
      <c r="H20" s="49">
        <f t="shared" si="7"/>
        <v>1.9876923076923076</v>
      </c>
      <c r="I20" s="54"/>
      <c r="J20" s="42"/>
      <c r="K20" s="4">
        <v>32500000</v>
      </c>
      <c r="R20" s="48">
        <v>32500000</v>
      </c>
    </row>
    <row r="21" spans="1:18" s="27" customFormat="1" ht="25.5">
      <c r="A21" s="45"/>
      <c r="B21" s="56" t="s">
        <v>25</v>
      </c>
      <c r="C21" s="57">
        <v>309000000</v>
      </c>
      <c r="D21" s="58">
        <v>31000000</v>
      </c>
      <c r="E21" s="47">
        <f>C21-D21</f>
        <v>278000000</v>
      </c>
      <c r="F21" s="48">
        <v>0</v>
      </c>
      <c r="G21" s="49">
        <f t="shared" si="4"/>
        <v>0</v>
      </c>
      <c r="H21" s="49"/>
      <c r="I21" s="54"/>
      <c r="J21" s="42"/>
      <c r="K21" s="4"/>
    </row>
    <row r="22" spans="1:18" ht="51">
      <c r="A22" s="45"/>
      <c r="B22" s="56" t="s">
        <v>26</v>
      </c>
      <c r="C22" s="57">
        <v>139000000</v>
      </c>
      <c r="D22" s="58">
        <v>9000000</v>
      </c>
      <c r="E22" s="47">
        <f t="shared" si="5"/>
        <v>130000000</v>
      </c>
      <c r="F22" s="48">
        <v>61284079</v>
      </c>
      <c r="G22" s="49">
        <f t="shared" si="4"/>
        <v>0.47141599230769232</v>
      </c>
      <c r="H22" s="49">
        <f t="shared" si="7"/>
        <v>6.8093421111111114</v>
      </c>
      <c r="I22" s="54">
        <f t="shared" si="8"/>
        <v>0.44089265467625899</v>
      </c>
      <c r="J22" s="54">
        <f>F22/K22</f>
        <v>10.214013166666666</v>
      </c>
      <c r="K22" s="4">
        <v>6000000</v>
      </c>
      <c r="R22" s="48">
        <v>9000000</v>
      </c>
    </row>
    <row r="23" spans="1:18" ht="51">
      <c r="A23" s="45"/>
      <c r="B23" s="56" t="s">
        <v>27</v>
      </c>
      <c r="C23" s="57">
        <v>300000000</v>
      </c>
      <c r="D23" s="58">
        <v>21000000</v>
      </c>
      <c r="E23" s="47">
        <f t="shared" si="5"/>
        <v>279000000</v>
      </c>
      <c r="F23" s="48">
        <v>96420000</v>
      </c>
      <c r="G23" s="49">
        <f t="shared" si="4"/>
        <v>0.34559139784946236</v>
      </c>
      <c r="H23" s="49"/>
      <c r="I23" s="54"/>
      <c r="J23" s="42"/>
    </row>
    <row r="24" spans="1:18" ht="38.25">
      <c r="A24" s="45"/>
      <c r="B24" s="56" t="s">
        <v>28</v>
      </c>
      <c r="C24" s="57">
        <v>603000000</v>
      </c>
      <c r="D24" s="58">
        <v>36000000</v>
      </c>
      <c r="E24" s="47">
        <f t="shared" si="5"/>
        <v>567000000</v>
      </c>
      <c r="F24" s="48">
        <v>244900000</v>
      </c>
      <c r="G24" s="49">
        <f t="shared" si="4"/>
        <v>0.43192239858906528</v>
      </c>
      <c r="H24" s="49">
        <f t="shared" si="7"/>
        <v>1.5052243392747389</v>
      </c>
      <c r="I24" s="54"/>
      <c r="J24" s="42"/>
      <c r="R24" s="48">
        <v>162700000</v>
      </c>
    </row>
    <row r="25" spans="1:18" ht="51">
      <c r="A25" s="28"/>
      <c r="B25" s="56" t="s">
        <v>29</v>
      </c>
      <c r="C25" s="57">
        <v>650000000</v>
      </c>
      <c r="D25" s="58">
        <v>45000000</v>
      </c>
      <c r="E25" s="47">
        <f t="shared" si="5"/>
        <v>605000000</v>
      </c>
      <c r="F25" s="48">
        <v>200000000</v>
      </c>
      <c r="G25" s="49">
        <f t="shared" si="4"/>
        <v>0.33057851239669422</v>
      </c>
      <c r="H25" s="49">
        <f t="shared" si="7"/>
        <v>1.2121212121212122</v>
      </c>
      <c r="I25" s="54">
        <f t="shared" si="8"/>
        <v>0.30769230769230771</v>
      </c>
      <c r="J25" s="42"/>
      <c r="R25" s="48">
        <v>165000000</v>
      </c>
    </row>
    <row r="26" spans="1:18" ht="25.5">
      <c r="A26" s="28"/>
      <c r="B26" s="56" t="s">
        <v>30</v>
      </c>
      <c r="C26" s="57">
        <v>260000000</v>
      </c>
      <c r="D26" s="59">
        <v>130000000</v>
      </c>
      <c r="E26" s="47">
        <f t="shared" si="5"/>
        <v>130000000</v>
      </c>
      <c r="F26" s="60"/>
      <c r="G26" s="49">
        <f t="shared" si="4"/>
        <v>0</v>
      </c>
      <c r="H26" s="49"/>
      <c r="I26" s="54"/>
      <c r="J26" s="42"/>
    </row>
    <row r="27" spans="1:18" ht="38.25">
      <c r="A27" s="28"/>
      <c r="B27" s="56" t="s">
        <v>31</v>
      </c>
      <c r="C27" s="57">
        <v>350000000</v>
      </c>
      <c r="D27" s="58">
        <v>14000000</v>
      </c>
      <c r="E27" s="47">
        <f t="shared" si="5"/>
        <v>336000000</v>
      </c>
      <c r="F27" s="48">
        <v>211200000</v>
      </c>
      <c r="G27" s="49">
        <f t="shared" si="4"/>
        <v>0.62857142857142856</v>
      </c>
      <c r="H27" s="49"/>
      <c r="I27" s="54"/>
      <c r="J27" s="42"/>
      <c r="R27" s="60"/>
    </row>
    <row r="28" spans="1:18" ht="25.5">
      <c r="A28" s="28"/>
      <c r="B28" s="56" t="s">
        <v>32</v>
      </c>
      <c r="C28" s="57">
        <v>923000000</v>
      </c>
      <c r="D28" s="57"/>
      <c r="E28" s="47">
        <f t="shared" si="5"/>
        <v>923000000</v>
      </c>
      <c r="F28" s="48"/>
      <c r="G28" s="49">
        <f t="shared" si="4"/>
        <v>0</v>
      </c>
      <c r="H28" s="49"/>
      <c r="I28" s="54"/>
      <c r="J28" s="42"/>
      <c r="R28" s="48"/>
    </row>
    <row r="29" spans="1:18" ht="25.5">
      <c r="A29" s="28"/>
      <c r="B29" s="62" t="s">
        <v>50</v>
      </c>
      <c r="C29" s="57">
        <v>96140000</v>
      </c>
      <c r="D29" s="5"/>
      <c r="E29" s="57">
        <v>96140000</v>
      </c>
      <c r="F29" s="48">
        <v>61776500</v>
      </c>
      <c r="G29" s="49">
        <f t="shared" si="4"/>
        <v>0.64256812981069278</v>
      </c>
      <c r="H29" s="49"/>
      <c r="I29" s="54"/>
      <c r="J29" s="42"/>
    </row>
    <row r="30" spans="1:18">
      <c r="A30" s="28"/>
      <c r="B30" s="56" t="s">
        <v>33</v>
      </c>
      <c r="C30" s="57">
        <v>4396000000</v>
      </c>
      <c r="D30" s="63">
        <v>440000000</v>
      </c>
      <c r="E30" s="47">
        <f t="shared" si="5"/>
        <v>3956000000</v>
      </c>
      <c r="F30" s="48"/>
      <c r="G30" s="49">
        <f t="shared" si="4"/>
        <v>0</v>
      </c>
      <c r="H30" s="49"/>
      <c r="I30" s="54"/>
      <c r="J30" s="42"/>
    </row>
    <row r="31" spans="1:18">
      <c r="A31" s="45"/>
      <c r="B31" s="56" t="s">
        <v>34</v>
      </c>
      <c r="C31" s="57">
        <v>87000000</v>
      </c>
      <c r="D31" s="58">
        <v>7000000</v>
      </c>
      <c r="E31" s="47">
        <f t="shared" si="5"/>
        <v>80000000</v>
      </c>
      <c r="F31" s="48">
        <f>1700000+15198000</f>
        <v>16898000</v>
      </c>
      <c r="G31" s="49">
        <f t="shared" si="4"/>
        <v>0.211225</v>
      </c>
      <c r="H31" s="49">
        <f t="shared" si="7"/>
        <v>0.46746707978311386</v>
      </c>
      <c r="I31" s="54">
        <f t="shared" si="8"/>
        <v>0.19422988505747127</v>
      </c>
      <c r="J31" s="42">
        <f>F31/K31</f>
        <v>0.77357626808276869</v>
      </c>
      <c r="K31" s="4">
        <v>21844000</v>
      </c>
      <c r="R31" s="48">
        <f>21844000+14304000</f>
        <v>36148000</v>
      </c>
    </row>
    <row r="32" spans="1:18">
      <c r="A32" s="45"/>
      <c r="B32" s="56" t="s">
        <v>35</v>
      </c>
      <c r="C32" s="57">
        <v>175000000</v>
      </c>
      <c r="D32" s="57"/>
      <c r="E32" s="47">
        <f t="shared" si="5"/>
        <v>175000000</v>
      </c>
      <c r="F32" s="48">
        <v>172500000</v>
      </c>
      <c r="G32" s="49">
        <f t="shared" si="4"/>
        <v>0.98571428571428577</v>
      </c>
      <c r="H32" s="49"/>
      <c r="I32" s="54">
        <f t="shared" si="8"/>
        <v>0.98571428571428577</v>
      </c>
      <c r="J32" s="42"/>
    </row>
    <row r="33" spans="1:18" s="27" customFormat="1" ht="22.5" customHeight="1">
      <c r="A33" s="28">
        <v>2</v>
      </c>
      <c r="B33" s="29" t="s">
        <v>36</v>
      </c>
      <c r="C33" s="64">
        <v>294000000</v>
      </c>
      <c r="D33" s="64"/>
      <c r="E33" s="47">
        <f t="shared" si="5"/>
        <v>294000000</v>
      </c>
      <c r="F33" s="65"/>
      <c r="G33" s="49">
        <f t="shared" si="4"/>
        <v>0</v>
      </c>
      <c r="H33" s="49"/>
      <c r="I33" s="66"/>
      <c r="J33" s="67"/>
      <c r="K33" s="4">
        <v>0</v>
      </c>
      <c r="R33" s="65">
        <v>53156000</v>
      </c>
    </row>
    <row r="34" spans="1:18">
      <c r="A34" s="28">
        <v>3</v>
      </c>
      <c r="B34" s="29" t="s">
        <v>37</v>
      </c>
      <c r="C34" s="64">
        <f>C35+C41</f>
        <v>1539000000</v>
      </c>
      <c r="D34" s="64">
        <f>D35+D41</f>
        <v>4000000</v>
      </c>
      <c r="E34" s="64">
        <f t="shared" si="5"/>
        <v>1535000000</v>
      </c>
      <c r="F34" s="68">
        <f>SUM(F35:F41)</f>
        <v>331320000</v>
      </c>
      <c r="G34" s="32">
        <f>F34/E34</f>
        <v>0.21584364820846905</v>
      </c>
      <c r="H34" s="32">
        <f t="shared" si="7"/>
        <v>1</v>
      </c>
      <c r="I34" s="66">
        <f>F34/C34</f>
        <v>0.21528265107212477</v>
      </c>
      <c r="J34" s="67">
        <f>F34/K34</f>
        <v>1</v>
      </c>
      <c r="K34" s="69">
        <f>K39</f>
        <v>331320000</v>
      </c>
      <c r="R34" s="4">
        <v>331320000</v>
      </c>
    </row>
    <row r="35" spans="1:18" s="13" customFormat="1" ht="13.5">
      <c r="A35" s="70"/>
      <c r="B35" s="71" t="s">
        <v>38</v>
      </c>
      <c r="C35" s="39">
        <f>SUM(C36:C40)</f>
        <v>1524000000</v>
      </c>
      <c r="D35" s="39">
        <f>SUM(D36:D40)</f>
        <v>3000000</v>
      </c>
      <c r="E35" s="39">
        <f t="shared" si="5"/>
        <v>1521000000</v>
      </c>
      <c r="F35" s="72"/>
      <c r="G35" s="40">
        <f t="shared" si="4"/>
        <v>0</v>
      </c>
      <c r="H35" s="49"/>
      <c r="I35" s="73"/>
      <c r="J35" s="74"/>
      <c r="K35" s="12"/>
    </row>
    <row r="36" spans="1:18" ht="50.25" customHeight="1">
      <c r="A36" s="75"/>
      <c r="B36" s="76" t="s">
        <v>39</v>
      </c>
      <c r="C36" s="77">
        <v>28000000</v>
      </c>
      <c r="D36" s="58">
        <v>3000000</v>
      </c>
      <c r="E36" s="47">
        <f t="shared" si="5"/>
        <v>25000000</v>
      </c>
      <c r="F36" s="48"/>
      <c r="G36" s="49">
        <f t="shared" si="4"/>
        <v>0</v>
      </c>
      <c r="H36" s="49"/>
      <c r="I36" s="54"/>
      <c r="J36" s="78"/>
    </row>
    <row r="37" spans="1:18">
      <c r="A37" s="75"/>
      <c r="B37" s="76" t="s">
        <v>40</v>
      </c>
      <c r="C37" s="77">
        <v>66000000</v>
      </c>
      <c r="D37" s="58"/>
      <c r="E37" s="47">
        <f t="shared" si="5"/>
        <v>66000000</v>
      </c>
      <c r="F37" s="48"/>
      <c r="G37" s="49">
        <f t="shared" si="4"/>
        <v>0</v>
      </c>
      <c r="H37" s="49"/>
      <c r="I37" s="54"/>
      <c r="J37" s="78"/>
    </row>
    <row r="38" spans="1:18" ht="25.5">
      <c r="A38" s="75"/>
      <c r="B38" s="76" t="s">
        <v>41</v>
      </c>
      <c r="C38" s="77">
        <v>92000000</v>
      </c>
      <c r="D38" s="58"/>
      <c r="E38" s="47">
        <f t="shared" si="5"/>
        <v>92000000</v>
      </c>
      <c r="F38" s="48"/>
      <c r="G38" s="49">
        <f t="shared" si="4"/>
        <v>0</v>
      </c>
      <c r="H38" s="49"/>
      <c r="I38" s="54"/>
      <c r="J38" s="78"/>
    </row>
    <row r="39" spans="1:18" ht="38.25">
      <c r="A39" s="75"/>
      <c r="B39" s="76" t="s">
        <v>42</v>
      </c>
      <c r="C39" s="77">
        <v>332000000</v>
      </c>
      <c r="D39" s="58"/>
      <c r="E39" s="47">
        <f t="shared" si="5"/>
        <v>332000000</v>
      </c>
      <c r="F39" s="48">
        <v>331320000</v>
      </c>
      <c r="G39" s="49">
        <f t="shared" si="4"/>
        <v>0.99795180722891563</v>
      </c>
      <c r="H39" s="49">
        <f t="shared" si="7"/>
        <v>1</v>
      </c>
      <c r="I39" s="54">
        <f>F39/C39</f>
        <v>0.99795180722891563</v>
      </c>
      <c r="J39" s="78"/>
      <c r="K39" s="4">
        <v>331320000</v>
      </c>
      <c r="R39" s="48">
        <v>331320000</v>
      </c>
    </row>
    <row r="40" spans="1:18" ht="25.5">
      <c r="A40" s="75"/>
      <c r="B40" s="76" t="s">
        <v>43</v>
      </c>
      <c r="C40" s="77">
        <v>1006000000</v>
      </c>
      <c r="D40" s="58"/>
      <c r="E40" s="47">
        <f t="shared" si="5"/>
        <v>1006000000</v>
      </c>
      <c r="F40" s="48"/>
      <c r="G40" s="49">
        <f t="shared" si="4"/>
        <v>0</v>
      </c>
      <c r="H40" s="49"/>
      <c r="I40" s="54"/>
      <c r="J40" s="78"/>
    </row>
    <row r="41" spans="1:18" s="13" customFormat="1" ht="25.5">
      <c r="A41" s="79"/>
      <c r="B41" s="80" t="s">
        <v>44</v>
      </c>
      <c r="C41" s="81">
        <v>15000000</v>
      </c>
      <c r="D41" s="82">
        <v>1000000</v>
      </c>
      <c r="E41" s="83">
        <f t="shared" si="5"/>
        <v>14000000</v>
      </c>
      <c r="F41" s="84"/>
      <c r="G41" s="85">
        <f t="shared" si="4"/>
        <v>0</v>
      </c>
      <c r="H41" s="85"/>
      <c r="I41" s="86"/>
      <c r="J41" s="87"/>
      <c r="K41" s="12"/>
    </row>
    <row r="42" spans="1:18">
      <c r="C42" s="88"/>
      <c r="D42" s="88"/>
      <c r="E42" s="88"/>
      <c r="F42" s="88"/>
      <c r="H42" s="88"/>
      <c r="J42" s="88"/>
    </row>
  </sheetData>
  <mergeCells count="12">
    <mergeCell ref="N6:N7"/>
    <mergeCell ref="D6:D7"/>
    <mergeCell ref="E6:E7"/>
    <mergeCell ref="G6:H6"/>
    <mergeCell ref="F1:I1"/>
    <mergeCell ref="B4:J4"/>
    <mergeCell ref="A5:J5"/>
    <mergeCell ref="I6:J6"/>
    <mergeCell ref="A6:A7"/>
    <mergeCell ref="B6:B7"/>
    <mergeCell ref="C6:C7"/>
    <mergeCell ref="F6:F7"/>
  </mergeCells>
  <pageMargins left="0.17" right="0.19" top="0.32" bottom="0.56999999999999995" header="0.3" footer="0.560000000000000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Bao cao</vt:lpstr>
      <vt:lpstr>'Bao cao'!Print_Area</vt:lpstr>
      <vt:lpstr>'Bao cao'!Print_Titles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lamtt</dc:creator>
  <cp:lastModifiedBy>Huynh Minh Tam</cp:lastModifiedBy>
  <cp:lastPrinted>2021-10-14T01:23:51Z</cp:lastPrinted>
  <dcterms:created xsi:type="dcterms:W3CDTF">2020-02-03T02:59:00Z</dcterms:created>
  <dcterms:modified xsi:type="dcterms:W3CDTF">2021-10-19T01:49:59Z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1033-11.2.0.9031</vt:lpwstr>
  </property>
</Properties>
</file>