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3895" windowHeight="9975"/>
  </bookViews>
  <sheets>
    <sheet name="Quý 4" sheetId="1" r:id="rId1"/>
  </sheets>
  <definedNames>
    <definedName name="_xlnm.Print_Area" localSheetId="0">'Quý 4'!$A$1:$I$45</definedName>
    <definedName name="_xlnm.Print_Titles" localSheetId="0">'Quý 4'!$7:$8</definedName>
  </definedNames>
  <calcPr calcId="124519"/>
</workbook>
</file>

<file path=xl/calcChain.xml><?xml version="1.0" encoding="utf-8"?>
<calcChain xmlns="http://schemas.openxmlformats.org/spreadsheetml/2006/main">
  <c r="C13" i="1"/>
  <c r="C12" s="1"/>
  <c r="I39"/>
  <c r="N39"/>
  <c r="I36"/>
  <c r="I44"/>
  <c r="I42"/>
  <c r="I43"/>
  <c r="N38" l="1"/>
  <c r="F39" l="1"/>
  <c r="I37"/>
  <c r="I18"/>
  <c r="I26"/>
  <c r="F38" l="1"/>
  <c r="I28"/>
  <c r="C14"/>
  <c r="F19"/>
  <c r="F20"/>
  <c r="F17"/>
  <c r="L16"/>
  <c r="F30"/>
  <c r="G30" s="1"/>
  <c r="F24"/>
  <c r="H24" s="1"/>
  <c r="G26"/>
  <c r="G29"/>
  <c r="E45"/>
  <c r="E44"/>
  <c r="H44" s="1"/>
  <c r="E43"/>
  <c r="H43" s="1"/>
  <c r="E42"/>
  <c r="H42" s="1"/>
  <c r="E41"/>
  <c r="E40"/>
  <c r="D39"/>
  <c r="D38" s="1"/>
  <c r="C39"/>
  <c r="C38" s="1"/>
  <c r="J38"/>
  <c r="E37"/>
  <c r="H37" s="1"/>
  <c r="E36"/>
  <c r="H36" s="1"/>
  <c r="N35"/>
  <c r="F35"/>
  <c r="I35" s="1"/>
  <c r="E35"/>
  <c r="E31"/>
  <c r="G31" s="1"/>
  <c r="E29"/>
  <c r="H29" s="1"/>
  <c r="E28"/>
  <c r="H28" s="1"/>
  <c r="E27"/>
  <c r="G27" s="1"/>
  <c r="E26"/>
  <c r="H26" s="1"/>
  <c r="I25"/>
  <c r="H25"/>
  <c r="E25"/>
  <c r="G25" s="1"/>
  <c r="E24"/>
  <c r="I23"/>
  <c r="E23"/>
  <c r="H23" s="1"/>
  <c r="E22"/>
  <c r="G22" s="1"/>
  <c r="I21"/>
  <c r="E21"/>
  <c r="H21" s="1"/>
  <c r="N20"/>
  <c r="I20" s="1"/>
  <c r="E20"/>
  <c r="H20" s="1"/>
  <c r="N19"/>
  <c r="E19"/>
  <c r="E18"/>
  <c r="G18" s="1"/>
  <c r="N17"/>
  <c r="E17"/>
  <c r="J16"/>
  <c r="D16"/>
  <c r="C16"/>
  <c r="I15"/>
  <c r="E15"/>
  <c r="H15" s="1"/>
  <c r="N14"/>
  <c r="N13" s="1"/>
  <c r="J12"/>
  <c r="J11" s="1"/>
  <c r="D12"/>
  <c r="E14" l="1"/>
  <c r="N16"/>
  <c r="I16" s="1"/>
  <c r="G35"/>
  <c r="E39"/>
  <c r="E16"/>
  <c r="G20"/>
  <c r="J10"/>
  <c r="G19"/>
  <c r="H17"/>
  <c r="D11"/>
  <c r="D10" s="1"/>
  <c r="C11"/>
  <c r="C10" s="1"/>
  <c r="G21"/>
  <c r="I24"/>
  <c r="H18"/>
  <c r="G37"/>
  <c r="G36"/>
  <c r="G28"/>
  <c r="G23"/>
  <c r="F12"/>
  <c r="H14"/>
  <c r="E13"/>
  <c r="E12" s="1"/>
  <c r="E11" s="1"/>
  <c r="I19"/>
  <c r="F16"/>
  <c r="H30"/>
  <c r="G24"/>
  <c r="H19"/>
  <c r="I13"/>
  <c r="N12"/>
  <c r="I14"/>
  <c r="H35"/>
  <c r="I38"/>
  <c r="E38" l="1"/>
  <c r="H38" s="1"/>
  <c r="H39"/>
  <c r="M18"/>
  <c r="H16"/>
  <c r="E10"/>
  <c r="H13"/>
  <c r="H12"/>
  <c r="M16"/>
  <c r="N11"/>
  <c r="I12"/>
  <c r="N10" l="1"/>
  <c r="G17" l="1"/>
  <c r="I17"/>
  <c r="F11" l="1"/>
  <c r="I11" l="1"/>
  <c r="F10"/>
  <c r="H11"/>
  <c r="H10" l="1"/>
  <c r="I10"/>
</calcChain>
</file>

<file path=xl/sharedStrings.xml><?xml version="1.0" encoding="utf-8"?>
<sst xmlns="http://schemas.openxmlformats.org/spreadsheetml/2006/main" count="54" uniqueCount="54">
  <si>
    <t xml:space="preserve">UBND TỈNH BÀ RỊA - VŨNG TÀU            </t>
  </si>
  <si>
    <r>
      <rPr>
        <sz val="11.5"/>
        <rFont val="Times New Roman"/>
        <family val="1"/>
      </rPr>
      <t xml:space="preserve">              </t>
    </r>
    <r>
      <rPr>
        <b/>
        <sz val="11.5"/>
        <rFont val="Times New Roman"/>
        <family val="1"/>
      </rPr>
      <t xml:space="preserve"> SỞ TÀI CHÍNH </t>
    </r>
    <r>
      <rPr>
        <sz val="11.5"/>
        <rFont val="Times New Roman"/>
        <family val="1"/>
      </rPr>
      <t xml:space="preserve">                        </t>
    </r>
  </si>
  <si>
    <t>STT</t>
  </si>
  <si>
    <t xml:space="preserve">Nội dung </t>
  </si>
  <si>
    <t>Dự toán năm 2021</t>
  </si>
  <si>
    <t xml:space="preserve">Tiết kiệm 10% theo NQ 58/NQ-CP </t>
  </si>
  <si>
    <t>Dự toán được sử dụng 2021</t>
  </si>
  <si>
    <t>So sánh</t>
  </si>
  <si>
    <t xml:space="preserve">Dự toán </t>
  </si>
  <si>
    <t>Cùng kỳ năm trước</t>
  </si>
  <si>
    <t>Dự toán chi ngân sách nhà nước</t>
  </si>
  <si>
    <t>I</t>
  </si>
  <si>
    <t>Nguồn ngân sách nhà nước</t>
  </si>
  <si>
    <t>Chi quản lý hành chính</t>
  </si>
  <si>
    <t>1.1</t>
  </si>
  <si>
    <t xml:space="preserve"> Kinh phí thực hiện chế độ tự chủ </t>
  </si>
  <si>
    <t xml:space="preserve">Quỹ lương và hoạt động </t>
  </si>
  <si>
    <t>Kinh phí được trích từ các khoản thu hồi phát hiện qua thanh tra</t>
  </si>
  <si>
    <t xml:space="preserve">Tiết kiệm 10% thực hiện cài cách tiền lương và bổ sung lương </t>
  </si>
  <si>
    <t>1.2</t>
  </si>
  <si>
    <t xml:space="preserve">Kinh phí không thực hiện chế độ tự chủ </t>
  </si>
  <si>
    <t xml:space="preserve">+ Kinh phí thực hiện công tác quyết toán NS hàng năm, công tác khoá sổ cuối năm và lập dự toán hàng năm; tổng hợp báo cáo tài chính của các doanh nghiệp nước ngoài trên địa bàn tỉnh </t>
  </si>
  <si>
    <t>+ Kinh phí trang phục thanh tra</t>
  </si>
  <si>
    <t>+ Kinh phí đi công tác và tiếp các đoàn đến làm việc theo ủy quyền của lãnh đạo Tỉnh có liên quan đến tài chính ngân sách</t>
  </si>
  <si>
    <t>+ Chi phục vụ các kỳ họp Tỉnh Uỷ, HĐND, UBND tỉnh</t>
  </si>
  <si>
    <t>+ Kinh phí thẩm định kế hoạch lựa chọn nhà thầu đối với các gói thầu mua sắm thường xuyên thuộc thẩm quyền phê duyệt của UBND tỉnh</t>
  </si>
  <si>
    <t>+ Chi hoạt động của Hội đồng định giá trong tố tụng hình sự</t>
  </si>
  <si>
    <t>+ Chi thu thập, tổng hợp thông tin và thực hiện báo cáo giá thị trường; nhập cơ sở dữ liệu quốc gia về giá; nhập, duyệt, chuẩn hóa dữ liệu về tài sản nhà nước</t>
  </si>
  <si>
    <t>+ Kinh phí xây dựng phân cấp nguồn thu, nhiệm vụ chi và định mức phân bổ dự toán chi thường xuyên ngân sách địa phương năm 2022</t>
  </si>
  <si>
    <t>+ Kinh phí hoạt động Hội đồng thẩm định bảng giá đất; giá đất cụ thể đối với các dự án trên địa bàn tỉnh</t>
  </si>
  <si>
    <t xml:space="preserve">+ Kinh phí thuê đơn vị tư vấn để xác định giá đất của các dự án; thuê tư vấn khảo sát, xác định giá tài sản trên đất để hoàn trả cho người bị thu hồi đất </t>
  </si>
  <si>
    <t>+ Kinh phí tổ chức hội thảo, tập huấn, hội nghị</t>
  </si>
  <si>
    <t xml:space="preserve">+ Kinh phí hoạt động Ban chỉ đạo và Tổ giúp việc Ban chỉ đạo 167 thực hiện sắp xếp lại, xử lý các cơ sở nhà, đất trên địa bàn tỉnh </t>
  </si>
  <si>
    <t>+ Kinh phí thuê đơn vị tư vấn xây dựng hệ số điều chỉnh giá đất trên địa bàn tỉnh</t>
  </si>
  <si>
    <t xml:space="preserve"> - Kinh phí điều tra khảo sát chi phí sản xuất và giá thành thóc </t>
  </si>
  <si>
    <t xml:space="preserve">+ Kinh phí chỉnh lý tài liệu </t>
  </si>
  <si>
    <t>+ Kinh phí hoạt động công tác Đảng</t>
  </si>
  <si>
    <t>+ Trợ cấp tết</t>
  </si>
  <si>
    <t xml:space="preserve">Chi đào tạo </t>
  </si>
  <si>
    <t xml:space="preserve">Chi sự nghiệp khoa học công nghệ </t>
  </si>
  <si>
    <t xml:space="preserve">- Chi công nghệ thông tin </t>
  </si>
  <si>
    <t xml:space="preserve">+ Chi thù lao, nhuận bút, biên tập tin bài cho trang thông tin điện tử </t>
  </si>
  <si>
    <t xml:space="preserve">+ Mua sắm máy móc thiết bị </t>
  </si>
  <si>
    <t xml:space="preserve">+ Thiết bị tường lửa; xây dựng hệ thống tường lửa lắp tại phòng Tài chính kế hoạch </t>
  </si>
  <si>
    <t>+ Thuê kênh truyền số liệu dùng VNPT và Viettel tại 08 phòng TCKH huyện, thị xã, thành phố.</t>
  </si>
  <si>
    <t>+ Bảo trì phần mềm kế toán HCSN IMAS; bảo trì phần mềm kế toán xã KTXA</t>
  </si>
  <si>
    <t>- Kinh phí duy trì hệ thống quản lý chất lượng theo TCVN 9001:2015</t>
  </si>
  <si>
    <t>+ Kinh phí lắp đặt phòng họp trực tuyến</t>
  </si>
  <si>
    <t>+ Kinh phí tổ chức thi quản lý cấp phòng</t>
  </si>
  <si>
    <t>+ Kinh phí mua sắm bàn ghế trang thiết bị làm việc</t>
  </si>
  <si>
    <t>ĐÁNH GIÁ THỰC HIỆN DỰ TOÁN THU - CHI NGÂN SÁCH QUÝ IV NĂM 2021</t>
  </si>
  <si>
    <t>ĐVT: đồng</t>
  </si>
  <si>
    <t>(Kèm theo Quyết định số       /QĐ-STC ngày    /01/2022)</t>
  </si>
  <si>
    <t>Ước thực hiện đến quý 4</t>
  </si>
</sst>
</file>

<file path=xl/styles.xml><?xml version="1.0" encoding="utf-8"?>
<styleSheet xmlns="http://schemas.openxmlformats.org/spreadsheetml/2006/main">
  <numFmts count="3">
    <numFmt numFmtId="164" formatCode="_(* #,##0_);_(* \(#,##0\);_(* &quot;-&quot;??_);_(@_)"/>
    <numFmt numFmtId="165" formatCode="_(* #,##0.00_);_(* \(#,##0.00\);_(* &quot;-&quot;??_);_(@_)"/>
    <numFmt numFmtId="166" formatCode="_(* #,##0.0_);_(* \(#,##0.0\);_(* &quot;-&quot;??_);_(@_)"/>
  </numFmts>
  <fonts count="13">
    <font>
      <sz val="11"/>
      <color theme="1"/>
      <name val="Calibri"/>
      <charset val="134"/>
      <scheme val="minor"/>
    </font>
    <font>
      <sz val="11"/>
      <color theme="1"/>
      <name val="Calibri"/>
      <family val="2"/>
      <scheme val="minor"/>
    </font>
    <font>
      <sz val="11.5"/>
      <name val="Times New Roman"/>
      <family val="1"/>
    </font>
    <font>
      <b/>
      <sz val="11.5"/>
      <name val="Times New Roman"/>
      <family val="1"/>
    </font>
    <font>
      <b/>
      <i/>
      <sz val="11.5"/>
      <name val="Times New Roman"/>
      <family val="1"/>
    </font>
    <font>
      <sz val="11.5"/>
      <color theme="1"/>
      <name val="Times New Roman"/>
      <family val="1"/>
    </font>
    <font>
      <i/>
      <sz val="11.5"/>
      <name val="Times New Roman"/>
      <family val="1"/>
    </font>
    <font>
      <i/>
      <sz val="11.5"/>
      <color theme="1"/>
      <name val="Times New Roman"/>
      <family val="1"/>
    </font>
    <font>
      <b/>
      <sz val="11.5"/>
      <color theme="1"/>
      <name val="Times New Roman"/>
      <family val="1"/>
    </font>
    <font>
      <b/>
      <i/>
      <sz val="11.5"/>
      <color theme="1"/>
      <name val="Times New Roman"/>
      <family val="1"/>
    </font>
    <font>
      <sz val="11.5"/>
      <color rgb="FF000000"/>
      <name val="Times New Roman"/>
      <family val="1"/>
    </font>
    <font>
      <sz val="12"/>
      <name val=".VnArial Narrow"/>
      <family val="2"/>
    </font>
    <font>
      <sz val="12"/>
      <name val="Times New Roman"/>
      <family val="1"/>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s>
  <cellStyleXfs count="5">
    <xf numFmtId="0" fontId="0" fillId="0" borderId="0"/>
    <xf numFmtId="165" fontId="1" fillId="0" borderId="0" applyFont="0" applyFill="0" applyBorder="0" applyAlignment="0" applyProtection="0"/>
    <xf numFmtId="0" fontId="1" fillId="0" borderId="0" applyFont="0" applyFill="0" applyBorder="0" applyAlignment="0" applyProtection="0"/>
    <xf numFmtId="0" fontId="1" fillId="0" borderId="0"/>
    <xf numFmtId="0" fontId="11" fillId="0" borderId="0"/>
  </cellStyleXfs>
  <cellXfs count="86">
    <xf numFmtId="0" fontId="0" fillId="0" borderId="0" xfId="0"/>
    <xf numFmtId="0" fontId="2" fillId="0" borderId="0" xfId="0" applyFont="1" applyFill="1"/>
    <xf numFmtId="0" fontId="2" fillId="0" borderId="0" xfId="0" applyFont="1" applyFill="1" applyAlignment="1">
      <alignment wrapText="1"/>
    </xf>
    <xf numFmtId="164" fontId="3" fillId="0" borderId="0" xfId="2" applyNumberFormat="1" applyFont="1" applyFill="1" applyAlignment="1">
      <alignment horizontal="center"/>
    </xf>
    <xf numFmtId="164" fontId="5" fillId="0" borderId="0" xfId="1" applyNumberFormat="1" applyFont="1" applyFill="1"/>
    <xf numFmtId="0" fontId="5" fillId="0" borderId="0" xfId="0" applyFont="1" applyFill="1"/>
    <xf numFmtId="164" fontId="6" fillId="0" borderId="0" xfId="2" applyNumberFormat="1" applyFont="1" applyFill="1" applyAlignment="1" applyProtection="1"/>
    <xf numFmtId="164" fontId="6" fillId="0" borderId="0" xfId="2" applyNumberFormat="1" applyFont="1" applyFill="1" applyAlignment="1" applyProtection="1">
      <alignment horizontal="right"/>
    </xf>
    <xf numFmtId="164" fontId="2" fillId="0" borderId="0" xfId="1" applyNumberFormat="1" applyFont="1" applyFill="1"/>
    <xf numFmtId="164" fontId="2" fillId="0" borderId="0" xfId="1" applyNumberFormat="1" applyFont="1" applyFill="1" applyAlignment="1">
      <alignment horizontal="right"/>
    </xf>
    <xf numFmtId="164" fontId="7" fillId="0" borderId="0" xfId="1" applyNumberFormat="1" applyFont="1" applyFill="1"/>
    <xf numFmtId="0" fontId="7" fillId="0" borderId="0" xfId="0" applyFont="1" applyFill="1"/>
    <xf numFmtId="164" fontId="5" fillId="0" borderId="0" xfId="1" applyNumberFormat="1" applyFont="1" applyFill="1" applyAlignment="1">
      <alignment horizontal="center"/>
    </xf>
    <xf numFmtId="0" fontId="8" fillId="0" borderId="0" xfId="0" applyFont="1" applyFill="1" applyAlignment="1">
      <alignment horizontal="center"/>
    </xf>
    <xf numFmtId="0" fontId="8" fillId="0" borderId="4" xfId="0" applyFont="1" applyFill="1" applyBorder="1" applyAlignment="1">
      <alignment horizontal="center"/>
    </xf>
    <xf numFmtId="0" fontId="3" fillId="0" borderId="5" xfId="0" applyFont="1" applyFill="1" applyBorder="1" applyAlignment="1" applyProtection="1">
      <alignment wrapText="1"/>
    </xf>
    <xf numFmtId="164" fontId="6" fillId="0" borderId="4" xfId="1" applyNumberFormat="1" applyFont="1" applyFill="1" applyBorder="1" applyProtection="1"/>
    <xf numFmtId="164" fontId="8" fillId="0" borderId="4" xfId="1" applyNumberFormat="1" applyFont="1" applyFill="1" applyBorder="1" applyAlignment="1">
      <alignment horizontal="left"/>
    </xf>
    <xf numFmtId="164" fontId="8" fillId="0" borderId="4" xfId="1" applyNumberFormat="1" applyFont="1" applyFill="1" applyBorder="1" applyAlignment="1">
      <alignment horizontal="right"/>
    </xf>
    <xf numFmtId="0" fontId="8" fillId="0" borderId="0" xfId="0" applyFont="1" applyFill="1"/>
    <xf numFmtId="0" fontId="3" fillId="0" borderId="6" xfId="0" applyFont="1" applyFill="1" applyBorder="1" applyAlignment="1" applyProtection="1">
      <alignment horizontal="center"/>
    </xf>
    <xf numFmtId="0" fontId="3" fillId="0" borderId="7" xfId="0" applyFont="1" applyFill="1" applyBorder="1" applyAlignment="1" applyProtection="1">
      <alignment wrapText="1"/>
    </xf>
    <xf numFmtId="164" fontId="3" fillId="0" borderId="6" xfId="1" applyNumberFormat="1" applyFont="1" applyFill="1" applyBorder="1" applyAlignment="1" applyProtection="1">
      <alignment horizontal="left"/>
    </xf>
    <xf numFmtId="164" fontId="8" fillId="0" borderId="6" xfId="1" applyNumberFormat="1" applyFont="1" applyFill="1" applyBorder="1" applyAlignment="1">
      <alignment horizontal="left"/>
    </xf>
    <xf numFmtId="10" fontId="8" fillId="0" borderId="6" xfId="1" applyNumberFormat="1" applyFont="1" applyFill="1" applyBorder="1" applyAlignment="1">
      <alignment horizontal="right" vertical="center" wrapText="1"/>
    </xf>
    <xf numFmtId="164" fontId="8" fillId="0" borderId="0" xfId="0" applyNumberFormat="1" applyFont="1" applyFill="1"/>
    <xf numFmtId="164" fontId="9" fillId="0" borderId="0" xfId="1" applyNumberFormat="1" applyFont="1" applyFill="1"/>
    <xf numFmtId="0" fontId="6" fillId="0" borderId="6" xfId="0" applyFont="1" applyFill="1" applyBorder="1" applyAlignment="1" applyProtection="1">
      <alignment horizontal="center"/>
    </xf>
    <xf numFmtId="0" fontId="6" fillId="0" borderId="7" xfId="0" applyFont="1" applyFill="1" applyBorder="1" applyAlignment="1" applyProtection="1">
      <alignment wrapText="1"/>
    </xf>
    <xf numFmtId="164" fontId="6" fillId="0" borderId="6" xfId="1" applyNumberFormat="1" applyFont="1" applyFill="1" applyBorder="1" applyAlignment="1" applyProtection="1">
      <alignment horizontal="left" vertical="center"/>
    </xf>
    <xf numFmtId="10" fontId="7" fillId="0" borderId="6" xfId="1" applyNumberFormat="1" applyFont="1" applyFill="1" applyBorder="1" applyAlignment="1">
      <alignment horizontal="right" vertical="center" wrapText="1"/>
    </xf>
    <xf numFmtId="0" fontId="9" fillId="0" borderId="0" xfId="0" applyFont="1" applyFill="1"/>
    <xf numFmtId="164" fontId="7" fillId="0" borderId="6" xfId="1" applyNumberFormat="1" applyFont="1" applyFill="1" applyBorder="1" applyAlignment="1">
      <alignment horizontal="left" wrapText="1"/>
    </xf>
    <xf numFmtId="0" fontId="2" fillId="0" borderId="6" xfId="0" applyFont="1" applyFill="1" applyBorder="1" applyAlignment="1" applyProtection="1">
      <alignment horizontal="center"/>
    </xf>
    <xf numFmtId="0" fontId="2" fillId="0" borderId="7" xfId="0" applyFont="1" applyFill="1" applyBorder="1" applyAlignment="1" applyProtection="1">
      <alignment wrapText="1"/>
    </xf>
    <xf numFmtId="164" fontId="2" fillId="0" borderId="6" xfId="1" applyNumberFormat="1" applyFont="1" applyFill="1" applyBorder="1" applyAlignment="1" applyProtection="1">
      <alignment horizontal="left" vertical="center"/>
    </xf>
    <xf numFmtId="164" fontId="5" fillId="0" borderId="6" xfId="1" applyNumberFormat="1" applyFont="1" applyFill="1" applyBorder="1" applyAlignment="1">
      <alignment horizontal="left" vertical="center" wrapText="1"/>
    </xf>
    <xf numFmtId="10" fontId="5" fillId="0" borderId="6" xfId="1" applyNumberFormat="1" applyFont="1" applyFill="1" applyBorder="1" applyAlignment="1">
      <alignment horizontal="right" vertical="center" wrapText="1"/>
    </xf>
    <xf numFmtId="164" fontId="5" fillId="0" borderId="6" xfId="1" applyNumberFormat="1" applyFont="1" applyFill="1" applyBorder="1" applyAlignment="1">
      <alignment horizontal="left" wrapText="1"/>
    </xf>
    <xf numFmtId="0" fontId="2" fillId="0" borderId="7" xfId="0" applyFont="1" applyFill="1" applyBorder="1" applyAlignment="1" applyProtection="1">
      <alignment horizontal="left" wrapText="1"/>
    </xf>
    <xf numFmtId="164" fontId="2" fillId="0" borderId="6" xfId="1" applyNumberFormat="1" applyFont="1" applyFill="1" applyBorder="1" applyAlignment="1" applyProtection="1">
      <alignment horizontal="left"/>
    </xf>
    <xf numFmtId="164" fontId="7" fillId="0" borderId="0" xfId="0" applyNumberFormat="1" applyFont="1" applyFill="1"/>
    <xf numFmtId="164" fontId="10" fillId="0" borderId="7" xfId="0" quotePrefix="1" applyNumberFormat="1" applyFont="1" applyFill="1" applyBorder="1" applyAlignment="1">
      <alignment vertical="center" wrapText="1"/>
    </xf>
    <xf numFmtId="164" fontId="10" fillId="0" borderId="6" xfId="1" applyNumberFormat="1" applyFont="1" applyFill="1" applyBorder="1" applyAlignment="1">
      <alignment horizontal="left" vertical="center" wrapText="1"/>
    </xf>
    <xf numFmtId="164" fontId="5" fillId="0" borderId="6" xfId="1" applyNumberFormat="1" applyFont="1" applyFill="1" applyBorder="1" applyAlignment="1">
      <alignment horizontal="center" vertical="center" wrapText="1"/>
    </xf>
    <xf numFmtId="164" fontId="2" fillId="0" borderId="6" xfId="1" applyNumberFormat="1" applyFont="1" applyFill="1" applyBorder="1" applyAlignment="1">
      <alignment horizontal="center" vertical="center" wrapText="1"/>
    </xf>
    <xf numFmtId="164" fontId="2" fillId="0" borderId="6" xfId="1" applyNumberFormat="1" applyFont="1" applyFill="1" applyBorder="1" applyAlignment="1">
      <alignment horizontal="left" vertical="center" wrapText="1"/>
    </xf>
    <xf numFmtId="164" fontId="5" fillId="0" borderId="0" xfId="0" applyNumberFormat="1" applyFont="1" applyFill="1"/>
    <xf numFmtId="0" fontId="12" fillId="0" borderId="6" xfId="4" quotePrefix="1" applyFont="1" applyBorder="1" applyAlignment="1">
      <alignment horizontal="justify" vertical="center" wrapText="1"/>
    </xf>
    <xf numFmtId="164" fontId="10" fillId="0" borderId="6" xfId="1" applyNumberFormat="1" applyFont="1" applyFill="1" applyBorder="1" applyAlignment="1">
      <alignment horizontal="center" vertical="center" wrapText="1"/>
    </xf>
    <xf numFmtId="164" fontId="3" fillId="0" borderId="6" xfId="1" applyNumberFormat="1" applyFont="1" applyFill="1" applyBorder="1" applyAlignment="1" applyProtection="1">
      <alignment horizontal="left" vertical="center"/>
    </xf>
    <xf numFmtId="164" fontId="8" fillId="0" borderId="6" xfId="1" applyNumberFormat="1" applyFont="1" applyFill="1" applyBorder="1" applyAlignment="1">
      <alignment horizontal="left" vertical="center" wrapText="1"/>
    </xf>
    <xf numFmtId="164" fontId="3" fillId="0" borderId="6" xfId="1" applyNumberFormat="1" applyFont="1" applyFill="1" applyBorder="1" applyAlignment="1">
      <alignment horizontal="center" vertical="center" wrapText="1"/>
    </xf>
    <xf numFmtId="164" fontId="8" fillId="0" borderId="0" xfId="1" applyNumberFormat="1" applyFont="1" applyFill="1"/>
    <xf numFmtId="0" fontId="4" fillId="0" borderId="6" xfId="0" applyFont="1" applyFill="1" applyBorder="1" applyAlignment="1" applyProtection="1">
      <alignment horizontal="center"/>
    </xf>
    <xf numFmtId="0" fontId="6" fillId="0" borderId="7" xfId="0" quotePrefix="1" applyFont="1" applyFill="1" applyBorder="1" applyAlignment="1" applyProtection="1">
      <alignment wrapText="1"/>
    </xf>
    <xf numFmtId="164" fontId="7" fillId="0" borderId="6" xfId="1" applyNumberFormat="1" applyFont="1" applyFill="1" applyBorder="1" applyAlignment="1">
      <alignment horizontal="left" vertical="center" wrapText="1"/>
    </xf>
    <xf numFmtId="0" fontId="2" fillId="0" borderId="6" xfId="0" applyFont="1" applyFill="1" applyBorder="1" applyProtection="1"/>
    <xf numFmtId="0" fontId="2" fillId="0" borderId="7" xfId="0" quotePrefix="1" applyFont="1" applyFill="1" applyBorder="1" applyAlignment="1" applyProtection="1">
      <alignment wrapText="1"/>
    </xf>
    <xf numFmtId="164" fontId="2" fillId="0" borderId="6" xfId="1" applyNumberFormat="1" applyFont="1" applyFill="1" applyBorder="1" applyAlignment="1" applyProtection="1">
      <alignment vertical="center"/>
    </xf>
    <xf numFmtId="0" fontId="6" fillId="0" borderId="8" xfId="0" applyFont="1" applyFill="1" applyBorder="1" applyProtection="1"/>
    <xf numFmtId="0" fontId="6" fillId="0" borderId="9" xfId="0" quotePrefix="1" applyFont="1" applyFill="1" applyBorder="1" applyAlignment="1" applyProtection="1">
      <alignment wrapText="1"/>
    </xf>
    <xf numFmtId="164" fontId="6" fillId="0" borderId="8" xfId="1" applyNumberFormat="1" applyFont="1" applyFill="1" applyBorder="1" applyAlignment="1" applyProtection="1">
      <alignment vertical="center"/>
    </xf>
    <xf numFmtId="164" fontId="7" fillId="0" borderId="8" xfId="1" applyNumberFormat="1" applyFont="1" applyFill="1" applyBorder="1" applyAlignment="1">
      <alignment horizontal="center" vertical="center" wrapText="1"/>
    </xf>
    <xf numFmtId="164" fontId="6" fillId="0" borderId="8" xfId="1" applyNumberFormat="1" applyFont="1" applyFill="1" applyBorder="1" applyAlignment="1" applyProtection="1">
      <alignment horizontal="left" vertical="center"/>
    </xf>
    <xf numFmtId="164" fontId="7" fillId="0" borderId="8" xfId="1" applyNumberFormat="1" applyFont="1" applyFill="1" applyBorder="1" applyAlignment="1">
      <alignment horizontal="left" vertical="center" wrapText="1"/>
    </xf>
    <xf numFmtId="10" fontId="5" fillId="0" borderId="8" xfId="1" applyNumberFormat="1" applyFont="1" applyFill="1" applyBorder="1" applyAlignment="1">
      <alignment horizontal="right" vertical="center" wrapText="1"/>
    </xf>
    <xf numFmtId="164" fontId="5" fillId="0" borderId="0" xfId="1" applyNumberFormat="1" applyFont="1" applyFill="1" applyAlignment="1"/>
    <xf numFmtId="164" fontId="5" fillId="0" borderId="0" xfId="1" applyNumberFormat="1" applyFont="1" applyFill="1" applyAlignment="1">
      <alignment horizontal="right"/>
    </xf>
    <xf numFmtId="166" fontId="5" fillId="0" borderId="0" xfId="1" applyNumberFormat="1" applyFont="1" applyFill="1"/>
    <xf numFmtId="164" fontId="8" fillId="0" borderId="1" xfId="1" applyNumberFormat="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0" fontId="5" fillId="0" borderId="6" xfId="1" applyNumberFormat="1" applyFont="1" applyFill="1" applyBorder="1" applyAlignment="1">
      <alignment horizontal="right" vertical="center" wrapText="1"/>
    </xf>
    <xf numFmtId="164" fontId="8" fillId="0" borderId="2" xfId="1" applyNumberFormat="1" applyFont="1" applyFill="1" applyBorder="1" applyAlignment="1">
      <alignment horizontal="center" vertical="center" wrapText="1"/>
    </xf>
    <xf numFmtId="0" fontId="5" fillId="0" borderId="0" xfId="0" applyFont="1" applyFill="1" applyBorder="1"/>
    <xf numFmtId="164" fontId="5" fillId="0" borderId="0" xfId="1" applyNumberFormat="1" applyFont="1" applyFill="1" applyBorder="1" applyAlignment="1">
      <alignment horizontal="left" vertical="center" wrapText="1"/>
    </xf>
    <xf numFmtId="164" fontId="5" fillId="0" borderId="0" xfId="1" applyNumberFormat="1" applyFont="1" applyFill="1" applyAlignment="1">
      <alignment vertical="center"/>
    </xf>
    <xf numFmtId="0" fontId="4" fillId="0" borderId="0" xfId="3" applyFont="1" applyFill="1" applyAlignment="1" applyProtection="1"/>
    <xf numFmtId="0" fontId="3" fillId="0" borderId="0" xfId="0" applyFont="1" applyFill="1" applyAlignment="1">
      <alignment horizont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164" fontId="7" fillId="0" borderId="0" xfId="1" applyNumberFormat="1" applyFont="1" applyFill="1" applyAlignment="1">
      <alignment horizontal="right"/>
    </xf>
    <xf numFmtId="0" fontId="9" fillId="0" borderId="0" xfId="0" applyFont="1" applyFill="1" applyAlignment="1">
      <alignment horizontal="center"/>
    </xf>
  </cellXfs>
  <cellStyles count="5">
    <cellStyle name="Comma" xfId="1" builtinId="3"/>
    <cellStyle name="Comma 2" xfId="2"/>
    <cellStyle name="Normal" xfId="0" builtinId="0"/>
    <cellStyle name="Normal 2" xfId="3"/>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6"/>
  <sheetViews>
    <sheetView tabSelected="1" topLeftCell="A4" workbookViewId="0">
      <selection activeCell="C15" sqref="C15"/>
    </sheetView>
  </sheetViews>
  <sheetFormatPr defaultColWidth="9.140625" defaultRowHeight="15"/>
  <cols>
    <col min="1" max="1" width="5.140625" style="5" customWidth="1"/>
    <col min="2" max="2" width="37.42578125" style="5" customWidth="1"/>
    <col min="3" max="3" width="17.5703125" style="4" customWidth="1"/>
    <col min="4" max="4" width="16.42578125" style="4" customWidth="1"/>
    <col min="5" max="5" width="17.5703125" style="4" customWidth="1"/>
    <col min="6" max="6" width="16.7109375" style="4" customWidth="1"/>
    <col min="7" max="7" width="16.7109375" style="4" hidden="1" customWidth="1"/>
    <col min="8" max="8" width="13.28515625" style="68" customWidth="1"/>
    <col min="9" max="9" width="13.28515625" style="4" customWidth="1"/>
    <col min="10" max="10" width="26" style="4" hidden="1" customWidth="1"/>
    <col min="11" max="11" width="9.140625" style="5" hidden="1" customWidth="1"/>
    <col min="12" max="12" width="20.5703125" style="5" hidden="1" customWidth="1"/>
    <col min="13" max="13" width="16.28515625" style="5" hidden="1" customWidth="1"/>
    <col min="14" max="14" width="16.42578125" style="5" hidden="1" customWidth="1"/>
    <col min="15" max="15" width="9.140625" style="5" customWidth="1"/>
    <col min="16" max="16" width="9.140625" style="5"/>
    <col min="17" max="17" width="10.42578125" style="5" customWidth="1"/>
    <col min="18" max="16384" width="9.140625" style="5"/>
  </cols>
  <sheetData>
    <row r="1" spans="1:14">
      <c r="A1" s="1"/>
      <c r="B1" s="2" t="s">
        <v>0</v>
      </c>
      <c r="C1" s="3"/>
      <c r="D1" s="3"/>
      <c r="E1" s="3"/>
      <c r="F1" s="77"/>
      <c r="G1" s="77"/>
      <c r="H1" s="77"/>
      <c r="I1" s="77"/>
    </row>
    <row r="2" spans="1:14">
      <c r="A2" s="1"/>
      <c r="B2" s="2" t="s">
        <v>1</v>
      </c>
      <c r="D2" s="6"/>
      <c r="E2" s="6"/>
      <c r="F2" s="6"/>
      <c r="G2" s="6"/>
      <c r="H2" s="7"/>
      <c r="I2" s="6"/>
    </row>
    <row r="3" spans="1:14">
      <c r="A3" s="1"/>
      <c r="B3" s="2"/>
      <c r="C3" s="8"/>
      <c r="D3" s="8"/>
      <c r="E3" s="8"/>
      <c r="F3" s="8"/>
      <c r="G3" s="8"/>
      <c r="H3" s="9"/>
      <c r="I3" s="8"/>
    </row>
    <row r="4" spans="1:14">
      <c r="A4" s="1"/>
      <c r="B4" s="78" t="s">
        <v>50</v>
      </c>
      <c r="C4" s="78"/>
      <c r="D4" s="78"/>
      <c r="E4" s="78"/>
      <c r="F4" s="78"/>
      <c r="G4" s="78"/>
      <c r="H4" s="78"/>
      <c r="I4" s="78"/>
    </row>
    <row r="5" spans="1:14" s="11" customFormat="1">
      <c r="A5" s="85" t="s">
        <v>52</v>
      </c>
      <c r="B5" s="85"/>
      <c r="C5" s="85"/>
      <c r="D5" s="85"/>
      <c r="E5" s="85"/>
      <c r="F5" s="85"/>
      <c r="G5" s="85"/>
      <c r="H5" s="85"/>
      <c r="I5" s="85"/>
      <c r="J5" s="10"/>
    </row>
    <row r="6" spans="1:14">
      <c r="H6" s="84" t="s">
        <v>51</v>
      </c>
    </row>
    <row r="7" spans="1:14" s="13" customFormat="1" ht="15" customHeight="1">
      <c r="A7" s="79" t="s">
        <v>2</v>
      </c>
      <c r="B7" s="79" t="s">
        <v>3</v>
      </c>
      <c r="C7" s="81" t="s">
        <v>4</v>
      </c>
      <c r="D7" s="81" t="s">
        <v>5</v>
      </c>
      <c r="E7" s="81" t="s">
        <v>6</v>
      </c>
      <c r="F7" s="81" t="s">
        <v>53</v>
      </c>
      <c r="G7" s="70"/>
      <c r="H7" s="83" t="s">
        <v>7</v>
      </c>
      <c r="I7" s="83"/>
      <c r="J7" s="12"/>
    </row>
    <row r="8" spans="1:14" s="13" customFormat="1" ht="47.25" customHeight="1">
      <c r="A8" s="80"/>
      <c r="B8" s="80"/>
      <c r="C8" s="82"/>
      <c r="D8" s="82"/>
      <c r="E8" s="82"/>
      <c r="F8" s="82"/>
      <c r="G8" s="71"/>
      <c r="H8" s="73" t="s">
        <v>8</v>
      </c>
      <c r="I8" s="73" t="s">
        <v>9</v>
      </c>
      <c r="J8" s="12"/>
    </row>
    <row r="9" spans="1:14" s="19" customFormat="1">
      <c r="A9" s="14"/>
      <c r="B9" s="15" t="s">
        <v>10</v>
      </c>
      <c r="C9" s="16"/>
      <c r="D9" s="16"/>
      <c r="E9" s="16"/>
      <c r="F9" s="17"/>
      <c r="G9" s="17"/>
      <c r="H9" s="18"/>
      <c r="I9" s="17"/>
      <c r="J9" s="4"/>
    </row>
    <row r="10" spans="1:14" s="19" customFormat="1">
      <c r="A10" s="20" t="s">
        <v>11</v>
      </c>
      <c r="B10" s="21" t="s">
        <v>12</v>
      </c>
      <c r="C10" s="22">
        <f>C11+C37+C38</f>
        <v>24697720000</v>
      </c>
      <c r="D10" s="22">
        <f>D11+D37+D38</f>
        <v>884000000.29999995</v>
      </c>
      <c r="E10" s="22">
        <f>E11+E37+E38</f>
        <v>23813719999.700001</v>
      </c>
      <c r="F10" s="23">
        <f>F11+F37+F38</f>
        <v>13436396862</v>
      </c>
      <c r="G10" s="23"/>
      <c r="H10" s="24">
        <f t="shared" ref="H10:H11" si="0">F10/E10</f>
        <v>0.56422922845188694</v>
      </c>
      <c r="I10" s="24">
        <f t="shared" ref="I10:I21" si="1">F10/N10</f>
        <v>0.93437765510322646</v>
      </c>
      <c r="J10" s="4">
        <f>J11+J38</f>
        <v>6370749412</v>
      </c>
      <c r="N10" s="25">
        <f>N11+N38</f>
        <v>14380049425</v>
      </c>
    </row>
    <row r="11" spans="1:14" s="19" customFormat="1">
      <c r="A11" s="20">
        <v>1</v>
      </c>
      <c r="B11" s="21" t="s">
        <v>13</v>
      </c>
      <c r="C11" s="22">
        <f>C12+C16</f>
        <v>22864720000</v>
      </c>
      <c r="D11" s="22">
        <f>D12+D16</f>
        <v>880000000.29999995</v>
      </c>
      <c r="E11" s="22">
        <f>E12+E16</f>
        <v>21984719999.700001</v>
      </c>
      <c r="F11" s="23">
        <f>F12+F16</f>
        <v>11977765862</v>
      </c>
      <c r="G11" s="23"/>
      <c r="H11" s="24">
        <f t="shared" si="0"/>
        <v>0.54482230668225229</v>
      </c>
      <c r="I11" s="24">
        <f t="shared" si="1"/>
        <v>1.1153718618113944</v>
      </c>
      <c r="J11" s="26">
        <f>J12+J16</f>
        <v>6039429412</v>
      </c>
      <c r="N11" s="25">
        <f>N12+N16</f>
        <v>10738809425</v>
      </c>
    </row>
    <row r="12" spans="1:14" s="31" customFormat="1">
      <c r="A12" s="27" t="s">
        <v>14</v>
      </c>
      <c r="B12" s="28" t="s">
        <v>15</v>
      </c>
      <c r="C12" s="29">
        <f>SUM(C13:C15)</f>
        <v>12303000000</v>
      </c>
      <c r="D12" s="29">
        <f>SUM(D13:D15)</f>
        <v>29000000</v>
      </c>
      <c r="E12" s="29">
        <f t="shared" ref="E12:F12" si="2">SUM(E13:E15)</f>
        <v>12274000000</v>
      </c>
      <c r="F12" s="29">
        <f t="shared" si="2"/>
        <v>8697327191</v>
      </c>
      <c r="G12" s="29"/>
      <c r="H12" s="30">
        <f>F12/E12</f>
        <v>0.70859762025419581</v>
      </c>
      <c r="I12" s="30">
        <f t="shared" si="1"/>
        <v>1.0350726770831065</v>
      </c>
      <c r="J12" s="10">
        <f>J13+J14</f>
        <v>5363376121</v>
      </c>
      <c r="N12" s="32">
        <f>SUM(N13:N15)</f>
        <v>8402624650</v>
      </c>
    </row>
    <row r="13" spans="1:14" s="19" customFormat="1">
      <c r="A13" s="33"/>
      <c r="B13" s="34" t="s">
        <v>16</v>
      </c>
      <c r="C13" s="35">
        <f>12303000000-C14-C15</f>
        <v>10656260000</v>
      </c>
      <c r="D13" s="35">
        <v>29000000</v>
      </c>
      <c r="E13" s="35">
        <f>C13-D13</f>
        <v>10627260000</v>
      </c>
      <c r="F13" s="36">
        <v>7418651095</v>
      </c>
      <c r="G13" s="36"/>
      <c r="H13" s="37">
        <f t="shared" ref="H13:H44" si="3">F13/E13</f>
        <v>0.69807750022112947</v>
      </c>
      <c r="I13" s="37">
        <f t="shared" si="1"/>
        <v>0.96311662882155202</v>
      </c>
      <c r="J13" s="4">
        <v>5184581621</v>
      </c>
      <c r="N13" s="38">
        <f>8012073154-N14</f>
        <v>7702754654</v>
      </c>
    </row>
    <row r="14" spans="1:14" s="19" customFormat="1" ht="30">
      <c r="A14" s="33"/>
      <c r="B14" s="34" t="s">
        <v>17</v>
      </c>
      <c r="C14" s="35">
        <f>358000000+144740000</f>
        <v>502740000</v>
      </c>
      <c r="D14" s="35"/>
      <c r="E14" s="35">
        <f t="shared" ref="E14:E45" si="4">C14-D14</f>
        <v>502740000</v>
      </c>
      <c r="F14" s="36">
        <v>445361420</v>
      </c>
      <c r="G14" s="36"/>
      <c r="H14" s="37">
        <f t="shared" si="3"/>
        <v>0.88586828181565025</v>
      </c>
      <c r="I14" s="37">
        <f t="shared" si="1"/>
        <v>1.4398150126811038</v>
      </c>
      <c r="J14" s="4">
        <v>178794500</v>
      </c>
      <c r="L14" s="4">
        <v>1786942545</v>
      </c>
      <c r="N14" s="38">
        <f>178794500+130524000</f>
        <v>309318500</v>
      </c>
    </row>
    <row r="15" spans="1:14" s="19" customFormat="1" ht="30">
      <c r="A15" s="33"/>
      <c r="B15" s="39" t="s">
        <v>18</v>
      </c>
      <c r="C15" s="35">
        <v>1144000000</v>
      </c>
      <c r="D15" s="35"/>
      <c r="E15" s="35">
        <f t="shared" si="4"/>
        <v>1144000000</v>
      </c>
      <c r="F15" s="35">
        <v>833314676</v>
      </c>
      <c r="G15" s="35"/>
      <c r="H15" s="37">
        <f t="shared" si="3"/>
        <v>0.72842191958041957</v>
      </c>
      <c r="I15" s="37">
        <f t="shared" si="1"/>
        <v>2.1336870669674761</v>
      </c>
      <c r="J15" s="4"/>
      <c r="N15" s="40">
        <v>390551496</v>
      </c>
    </row>
    <row r="16" spans="1:14" s="11" customFormat="1">
      <c r="A16" s="27" t="s">
        <v>19</v>
      </c>
      <c r="B16" s="28" t="s">
        <v>20</v>
      </c>
      <c r="C16" s="29">
        <f>SUM(C17:C36)</f>
        <v>10561720000</v>
      </c>
      <c r="D16" s="29">
        <f>SUM(D17:D36)</f>
        <v>851000000.29999995</v>
      </c>
      <c r="E16" s="29">
        <f>SUM(E17:E36)</f>
        <v>9710719999.7000008</v>
      </c>
      <c r="F16" s="29">
        <f>SUM(F17:F31)</f>
        <v>3280438671</v>
      </c>
      <c r="G16" s="29"/>
      <c r="H16" s="30">
        <f>F16/E16</f>
        <v>0.33781621456507288</v>
      </c>
      <c r="I16" s="30">
        <f t="shared" si="1"/>
        <v>1.4041863067102645</v>
      </c>
      <c r="J16" s="10">
        <f>SUM(J17:J36)</f>
        <v>676053291</v>
      </c>
      <c r="L16" s="41">
        <f>SUM(L17:L30)</f>
        <v>1786942545</v>
      </c>
      <c r="M16" s="41">
        <f>E16-E31-E27-E35-E36</f>
        <v>5362719999.7000008</v>
      </c>
      <c r="N16" s="41">
        <f>SUM(N17:N36)</f>
        <v>2336184775</v>
      </c>
    </row>
    <row r="17" spans="1:17" ht="77.25" customHeight="1">
      <c r="A17" s="33"/>
      <c r="B17" s="42" t="s">
        <v>21</v>
      </c>
      <c r="C17" s="43">
        <v>350000000</v>
      </c>
      <c r="D17" s="44">
        <v>28000000</v>
      </c>
      <c r="E17" s="35">
        <f t="shared" si="4"/>
        <v>322000000</v>
      </c>
      <c r="F17" s="36">
        <f>94660000+L17</f>
        <v>259836815</v>
      </c>
      <c r="G17" s="36">
        <f>E17-F17</f>
        <v>62163185</v>
      </c>
      <c r="H17" s="37">
        <f>F17/E17</f>
        <v>0.80694663043478265</v>
      </c>
      <c r="I17" s="37">
        <f t="shared" si="1"/>
        <v>1.183743421889655</v>
      </c>
      <c r="J17" s="4">
        <v>77000000</v>
      </c>
      <c r="L17" s="47">
        <v>165176815</v>
      </c>
      <c r="M17" s="4">
        <v>259836815</v>
      </c>
      <c r="N17" s="36">
        <f>77000000+142504337</f>
        <v>219504337</v>
      </c>
    </row>
    <row r="18" spans="1:17">
      <c r="A18" s="27"/>
      <c r="B18" s="42" t="s">
        <v>22</v>
      </c>
      <c r="C18" s="43">
        <v>50000000</v>
      </c>
      <c r="D18" s="44">
        <v>0.30000000000000004</v>
      </c>
      <c r="E18" s="35">
        <f t="shared" si="4"/>
        <v>49999999.700000003</v>
      </c>
      <c r="F18" s="36">
        <v>46494000</v>
      </c>
      <c r="G18" s="36">
        <f t="shared" ref="G18:G37" si="5">E18-F18</f>
        <v>3505999.700000003</v>
      </c>
      <c r="H18" s="37">
        <f t="shared" si="3"/>
        <v>0.92988000557927997</v>
      </c>
      <c r="I18" s="37">
        <f t="shared" si="1"/>
        <v>2.2102110667427266</v>
      </c>
      <c r="J18" s="4">
        <v>21036000</v>
      </c>
      <c r="M18" s="47">
        <f>F16-F36-F35</f>
        <v>3091040671</v>
      </c>
      <c r="N18" s="36">
        <v>21036000</v>
      </c>
    </row>
    <row r="19" spans="1:17" ht="45">
      <c r="A19" s="27"/>
      <c r="B19" s="42" t="s">
        <v>23</v>
      </c>
      <c r="C19" s="43">
        <v>900000000</v>
      </c>
      <c r="D19" s="45">
        <v>49000000</v>
      </c>
      <c r="E19" s="35">
        <f t="shared" si="4"/>
        <v>851000000</v>
      </c>
      <c r="F19" s="46">
        <f>170244549+L19</f>
        <v>596314779</v>
      </c>
      <c r="G19" s="36">
        <f>E19-F19</f>
        <v>254685221</v>
      </c>
      <c r="H19" s="37">
        <f t="shared" si="3"/>
        <v>0.70072241950646297</v>
      </c>
      <c r="I19" s="37">
        <f t="shared" si="1"/>
        <v>1.2258670024498293</v>
      </c>
      <c r="J19" s="4">
        <v>347495291</v>
      </c>
      <c r="L19" s="47">
        <v>426070230</v>
      </c>
      <c r="N19" s="46">
        <f>347495291+138948000</f>
        <v>486443291</v>
      </c>
    </row>
    <row r="20" spans="1:17" ht="30">
      <c r="A20" s="27"/>
      <c r="B20" s="42" t="s">
        <v>24</v>
      </c>
      <c r="C20" s="43">
        <v>500000000</v>
      </c>
      <c r="D20" s="45">
        <v>28000000</v>
      </c>
      <c r="E20" s="35">
        <f t="shared" si="4"/>
        <v>472000000</v>
      </c>
      <c r="F20" s="46">
        <f>241916998+L20</f>
        <v>383942998</v>
      </c>
      <c r="G20" s="36">
        <f t="shared" si="5"/>
        <v>88057002</v>
      </c>
      <c r="H20" s="37">
        <f t="shared" si="3"/>
        <v>0.81343855508474572</v>
      </c>
      <c r="I20" s="37">
        <f t="shared" si="1"/>
        <v>0.91744154176077819</v>
      </c>
      <c r="J20" s="4">
        <v>170178000</v>
      </c>
      <c r="L20" s="4">
        <v>142026000</v>
      </c>
      <c r="N20" s="46">
        <f>170178000+248315147</f>
        <v>418493147</v>
      </c>
    </row>
    <row r="21" spans="1:17" s="19" customFormat="1" ht="60">
      <c r="A21" s="33"/>
      <c r="B21" s="42" t="s">
        <v>25</v>
      </c>
      <c r="C21" s="43">
        <v>200000000</v>
      </c>
      <c r="D21" s="44">
        <v>20000000</v>
      </c>
      <c r="E21" s="35">
        <f t="shared" si="4"/>
        <v>180000000</v>
      </c>
      <c r="F21" s="36">
        <v>64600000</v>
      </c>
      <c r="G21" s="36">
        <f t="shared" si="5"/>
        <v>115400000</v>
      </c>
      <c r="H21" s="37">
        <f t="shared" si="3"/>
        <v>0.35888888888888887</v>
      </c>
      <c r="I21" s="37">
        <f t="shared" si="1"/>
        <v>1.9876923076923076</v>
      </c>
      <c r="J21" s="4">
        <v>32500000</v>
      </c>
      <c r="N21" s="36">
        <v>32500000</v>
      </c>
    </row>
    <row r="22" spans="1:17" s="19" customFormat="1" ht="30">
      <c r="A22" s="33"/>
      <c r="B22" s="42" t="s">
        <v>26</v>
      </c>
      <c r="C22" s="43">
        <v>309000000</v>
      </c>
      <c r="D22" s="44">
        <v>31000000</v>
      </c>
      <c r="E22" s="35">
        <f>C22-D22</f>
        <v>278000000</v>
      </c>
      <c r="F22" s="36">
        <v>0</v>
      </c>
      <c r="G22" s="36">
        <f t="shared" si="5"/>
        <v>278000000</v>
      </c>
      <c r="H22" s="37"/>
      <c r="I22" s="37"/>
      <c r="J22" s="4"/>
    </row>
    <row r="23" spans="1:17" ht="60">
      <c r="A23" s="33"/>
      <c r="B23" s="42" t="s">
        <v>27</v>
      </c>
      <c r="C23" s="43">
        <v>139000000</v>
      </c>
      <c r="D23" s="44">
        <v>9000000</v>
      </c>
      <c r="E23" s="35">
        <f t="shared" si="4"/>
        <v>130000000</v>
      </c>
      <c r="F23" s="36">
        <v>61284079</v>
      </c>
      <c r="G23" s="36">
        <f t="shared" si="5"/>
        <v>68715921</v>
      </c>
      <c r="H23" s="37">
        <f t="shared" si="3"/>
        <v>0.47141599230769232</v>
      </c>
      <c r="I23" s="37">
        <f>F23/N23</f>
        <v>6.8093421111111114</v>
      </c>
      <c r="J23" s="4">
        <v>6000000</v>
      </c>
      <c r="N23" s="36">
        <v>9000000</v>
      </c>
    </row>
    <row r="24" spans="1:17" ht="60">
      <c r="A24" s="33"/>
      <c r="B24" s="42" t="s">
        <v>28</v>
      </c>
      <c r="C24" s="43">
        <v>300000000</v>
      </c>
      <c r="D24" s="44">
        <v>21000000</v>
      </c>
      <c r="E24" s="35">
        <f t="shared" si="4"/>
        <v>279000000</v>
      </c>
      <c r="F24" s="36">
        <f>96420000+L24</f>
        <v>211159000</v>
      </c>
      <c r="G24" s="36">
        <f t="shared" si="5"/>
        <v>67841000</v>
      </c>
      <c r="H24" s="37">
        <f t="shared" si="3"/>
        <v>0.75684229390681002</v>
      </c>
      <c r="I24" s="37">
        <f>F24/N24</f>
        <v>0.70638276519586529</v>
      </c>
      <c r="L24" s="4">
        <v>114739000</v>
      </c>
      <c r="N24" s="36">
        <v>298930000</v>
      </c>
    </row>
    <row r="25" spans="1:17" ht="45">
      <c r="A25" s="33"/>
      <c r="B25" s="42" t="s">
        <v>29</v>
      </c>
      <c r="C25" s="43">
        <v>603000000</v>
      </c>
      <c r="D25" s="44">
        <v>36000000</v>
      </c>
      <c r="E25" s="35">
        <f t="shared" si="4"/>
        <v>567000000</v>
      </c>
      <c r="F25" s="36">
        <v>244900000</v>
      </c>
      <c r="G25" s="36">
        <f t="shared" si="5"/>
        <v>322100000</v>
      </c>
      <c r="H25" s="37">
        <f t="shared" si="3"/>
        <v>0.43192239858906528</v>
      </c>
      <c r="I25" s="37">
        <f>F25/N25</f>
        <v>1.5052243392747389</v>
      </c>
      <c r="N25" s="36">
        <v>162700000</v>
      </c>
    </row>
    <row r="26" spans="1:17" ht="60">
      <c r="A26" s="20"/>
      <c r="B26" s="42" t="s">
        <v>30</v>
      </c>
      <c r="C26" s="43">
        <v>650000000</v>
      </c>
      <c r="D26" s="44">
        <v>45000000</v>
      </c>
      <c r="E26" s="35">
        <f t="shared" si="4"/>
        <v>605000000</v>
      </c>
      <c r="F26" s="36">
        <v>200000000</v>
      </c>
      <c r="G26" s="36">
        <f t="shared" si="5"/>
        <v>405000000</v>
      </c>
      <c r="H26" s="37">
        <f t="shared" si="3"/>
        <v>0.33057851239669422</v>
      </c>
      <c r="I26" s="37">
        <f>F26/N26</f>
        <v>1.2121212121212122</v>
      </c>
      <c r="N26" s="36">
        <v>165000000</v>
      </c>
    </row>
    <row r="27" spans="1:17" ht="30">
      <c r="A27" s="20"/>
      <c r="B27" s="42" t="s">
        <v>31</v>
      </c>
      <c r="C27" s="43">
        <v>260000000</v>
      </c>
      <c r="D27" s="45">
        <v>130000000</v>
      </c>
      <c r="E27" s="35">
        <f t="shared" si="4"/>
        <v>130000000</v>
      </c>
      <c r="F27" s="46"/>
      <c r="G27" s="36">
        <f t="shared" si="5"/>
        <v>130000000</v>
      </c>
      <c r="H27" s="37"/>
      <c r="I27" s="37"/>
      <c r="Q27" s="74"/>
    </row>
    <row r="28" spans="1:17" ht="60">
      <c r="A28" s="20"/>
      <c r="B28" s="42" t="s">
        <v>32</v>
      </c>
      <c r="C28" s="43">
        <v>350000000</v>
      </c>
      <c r="D28" s="44">
        <v>14000000</v>
      </c>
      <c r="E28" s="35">
        <f t="shared" si="4"/>
        <v>336000000</v>
      </c>
      <c r="F28" s="36">
        <v>211200000</v>
      </c>
      <c r="G28" s="36">
        <f t="shared" si="5"/>
        <v>124800000</v>
      </c>
      <c r="H28" s="37">
        <f t="shared" si="3"/>
        <v>0.62857142857142856</v>
      </c>
      <c r="I28" s="37">
        <f>F28/N28</f>
        <v>0.70651992105175121</v>
      </c>
      <c r="N28" s="36">
        <v>298930000</v>
      </c>
      <c r="Q28" s="75"/>
    </row>
    <row r="29" spans="1:17" ht="30">
      <c r="A29" s="20"/>
      <c r="B29" s="42" t="s">
        <v>33</v>
      </c>
      <c r="C29" s="43">
        <v>923000000</v>
      </c>
      <c r="D29" s="43"/>
      <c r="E29" s="35">
        <f t="shared" si="4"/>
        <v>923000000</v>
      </c>
      <c r="F29" s="76">
        <v>910030000</v>
      </c>
      <c r="G29" s="36">
        <f t="shared" si="5"/>
        <v>12970000</v>
      </c>
      <c r="H29" s="37">
        <f t="shared" si="3"/>
        <v>0.98594799566630553</v>
      </c>
      <c r="I29" s="37"/>
      <c r="L29" s="4">
        <v>910030000</v>
      </c>
      <c r="N29" s="36"/>
      <c r="Q29" s="74"/>
    </row>
    <row r="30" spans="1:17" ht="31.5">
      <c r="A30" s="20"/>
      <c r="B30" s="48" t="s">
        <v>34</v>
      </c>
      <c r="C30" s="43">
        <v>96140000</v>
      </c>
      <c r="D30" s="5"/>
      <c r="E30" s="43">
        <v>96140000</v>
      </c>
      <c r="F30" s="36">
        <f>61776500+L30</f>
        <v>90677000</v>
      </c>
      <c r="G30" s="36">
        <f t="shared" si="5"/>
        <v>5463000</v>
      </c>
      <c r="H30" s="37">
        <f t="shared" si="3"/>
        <v>0.94317661743291037</v>
      </c>
      <c r="I30" s="72"/>
      <c r="L30" s="69">
        <v>28900500</v>
      </c>
      <c r="Q30" s="74"/>
    </row>
    <row r="31" spans="1:17">
      <c r="A31" s="20"/>
      <c r="B31" s="42" t="s">
        <v>35</v>
      </c>
      <c r="C31" s="43">
        <v>4396000000</v>
      </c>
      <c r="D31" s="49">
        <v>440000000</v>
      </c>
      <c r="E31" s="35">
        <f t="shared" si="4"/>
        <v>3956000000</v>
      </c>
      <c r="F31" s="36"/>
      <c r="G31" s="36">
        <f t="shared" si="5"/>
        <v>3956000000</v>
      </c>
      <c r="H31" s="37"/>
      <c r="I31" s="37"/>
    </row>
    <row r="32" spans="1:17">
      <c r="A32" s="20"/>
      <c r="B32" s="42" t="s">
        <v>47</v>
      </c>
      <c r="C32" s="43">
        <v>79585000</v>
      </c>
      <c r="D32" s="49"/>
      <c r="E32" s="43">
        <v>79585000</v>
      </c>
      <c r="F32" s="36"/>
      <c r="G32" s="36"/>
      <c r="H32" s="37"/>
      <c r="I32" s="37"/>
    </row>
    <row r="33" spans="1:14">
      <c r="A33" s="20"/>
      <c r="B33" s="42" t="s">
        <v>48</v>
      </c>
      <c r="C33" s="43">
        <v>78995000</v>
      </c>
      <c r="D33" s="49"/>
      <c r="E33" s="43">
        <v>78995000</v>
      </c>
      <c r="F33" s="36"/>
      <c r="G33" s="36"/>
      <c r="H33" s="37"/>
      <c r="I33" s="37"/>
    </row>
    <row r="34" spans="1:14" ht="30">
      <c r="A34" s="20"/>
      <c r="B34" s="42" t="s">
        <v>49</v>
      </c>
      <c r="C34" s="43">
        <v>115000000</v>
      </c>
      <c r="D34" s="49"/>
      <c r="E34" s="43">
        <v>115000000</v>
      </c>
      <c r="F34" s="36"/>
      <c r="G34" s="36"/>
      <c r="H34" s="37"/>
      <c r="I34" s="37"/>
    </row>
    <row r="35" spans="1:14">
      <c r="A35" s="33"/>
      <c r="B35" s="42" t="s">
        <v>36</v>
      </c>
      <c r="C35" s="43">
        <v>87000000</v>
      </c>
      <c r="D35" s="44"/>
      <c r="E35" s="35">
        <f t="shared" si="4"/>
        <v>87000000</v>
      </c>
      <c r="F35" s="36">
        <f>1700000+15198000</f>
        <v>16898000</v>
      </c>
      <c r="G35" s="36">
        <f t="shared" si="5"/>
        <v>70102000</v>
      </c>
      <c r="H35" s="37">
        <f t="shared" si="3"/>
        <v>0.19422988505747127</v>
      </c>
      <c r="I35" s="37">
        <f>F35/N35</f>
        <v>0.46746707978311386</v>
      </c>
      <c r="J35" s="4">
        <v>21844000</v>
      </c>
      <c r="N35" s="36">
        <f>21844000+14304000</f>
        <v>36148000</v>
      </c>
    </row>
    <row r="36" spans="1:14">
      <c r="A36" s="33"/>
      <c r="B36" s="42" t="s">
        <v>37</v>
      </c>
      <c r="C36" s="43">
        <v>175000000</v>
      </c>
      <c r="D36" s="43"/>
      <c r="E36" s="35">
        <f t="shared" si="4"/>
        <v>175000000</v>
      </c>
      <c r="F36" s="36">
        <v>172500000</v>
      </c>
      <c r="G36" s="36">
        <f t="shared" si="5"/>
        <v>2500000</v>
      </c>
      <c r="H36" s="37">
        <f t="shared" si="3"/>
        <v>0.98571428571428577</v>
      </c>
      <c r="I36" s="37">
        <f>F36/N36</f>
        <v>0.92</v>
      </c>
      <c r="N36" s="4">
        <v>187500000</v>
      </c>
    </row>
    <row r="37" spans="1:14" s="19" customFormat="1" ht="22.5" customHeight="1">
      <c r="A37" s="20">
        <v>2</v>
      </c>
      <c r="B37" s="21" t="s">
        <v>38</v>
      </c>
      <c r="C37" s="50">
        <v>294000000</v>
      </c>
      <c r="D37" s="50"/>
      <c r="E37" s="50">
        <f t="shared" si="4"/>
        <v>294000000</v>
      </c>
      <c r="F37" s="51">
        <v>31670000</v>
      </c>
      <c r="G37" s="36">
        <f t="shared" si="5"/>
        <v>262330000</v>
      </c>
      <c r="H37" s="37">
        <f t="shared" si="3"/>
        <v>0.10772108843537415</v>
      </c>
      <c r="I37" s="37">
        <f>F37/N37</f>
        <v>0.42347498194849303</v>
      </c>
      <c r="J37" s="4">
        <v>0</v>
      </c>
      <c r="N37" s="51">
        <v>74786000</v>
      </c>
    </row>
    <row r="38" spans="1:14">
      <c r="A38" s="20">
        <v>3</v>
      </c>
      <c r="B38" s="21" t="s">
        <v>39</v>
      </c>
      <c r="C38" s="50">
        <f>C39+C45</f>
        <v>1539000000</v>
      </c>
      <c r="D38" s="50">
        <f t="shared" ref="D38:F38" si="6">D39+D45</f>
        <v>4000000</v>
      </c>
      <c r="E38" s="50">
        <f t="shared" si="6"/>
        <v>1535000000</v>
      </c>
      <c r="F38" s="50">
        <f t="shared" si="6"/>
        <v>1426961000</v>
      </c>
      <c r="G38" s="52"/>
      <c r="H38" s="24">
        <f>F38/E38</f>
        <v>0.92961628664495111</v>
      </c>
      <c r="I38" s="24">
        <f>F38/N38</f>
        <v>0.39188875218332214</v>
      </c>
      <c r="J38" s="53">
        <f>J43</f>
        <v>331320000</v>
      </c>
      <c r="N38" s="4">
        <f>SUM(N39:N44)</f>
        <v>3641240000</v>
      </c>
    </row>
    <row r="39" spans="1:14" s="11" customFormat="1">
      <c r="A39" s="54"/>
      <c r="B39" s="55" t="s">
        <v>40</v>
      </c>
      <c r="C39" s="29">
        <f>SUM(C40:C44)</f>
        <v>1524000000</v>
      </c>
      <c r="D39" s="29">
        <f>SUM(D40:D44)</f>
        <v>3000000</v>
      </c>
      <c r="E39" s="29">
        <f>SUM(E40:E44)</f>
        <v>1521000000</v>
      </c>
      <c r="F39" s="29">
        <f>SUM(F40:F44)</f>
        <v>1426961000</v>
      </c>
      <c r="G39" s="56"/>
      <c r="H39" s="30">
        <f>F39/E39</f>
        <v>0.93817291255752799</v>
      </c>
      <c r="I39" s="30">
        <f>F39/N39</f>
        <v>0.78377750436664428</v>
      </c>
      <c r="J39" s="10"/>
      <c r="N39" s="10">
        <f>SUM(N40:N44)</f>
        <v>1820620000</v>
      </c>
    </row>
    <row r="40" spans="1:14" ht="50.25" customHeight="1">
      <c r="A40" s="57"/>
      <c r="B40" s="58" t="s">
        <v>41</v>
      </c>
      <c r="C40" s="59">
        <v>28000000</v>
      </c>
      <c r="D40" s="44">
        <v>3000000</v>
      </c>
      <c r="E40" s="35">
        <f t="shared" si="4"/>
        <v>25000000</v>
      </c>
      <c r="F40" s="36"/>
      <c r="G40" s="36"/>
      <c r="H40" s="37"/>
      <c r="I40" s="37"/>
    </row>
    <row r="41" spans="1:14">
      <c r="A41" s="57"/>
      <c r="B41" s="58" t="s">
        <v>42</v>
      </c>
      <c r="C41" s="59">
        <v>66000000</v>
      </c>
      <c r="D41" s="44"/>
      <c r="E41" s="35">
        <f t="shared" si="4"/>
        <v>66000000</v>
      </c>
      <c r="F41" s="36"/>
      <c r="G41" s="36"/>
      <c r="H41" s="37"/>
      <c r="I41" s="37"/>
      <c r="N41" s="36">
        <v>383300000</v>
      </c>
    </row>
    <row r="42" spans="1:14" ht="30">
      <c r="A42" s="57"/>
      <c r="B42" s="58" t="s">
        <v>43</v>
      </c>
      <c r="C42" s="59">
        <v>92000000</v>
      </c>
      <c r="D42" s="44"/>
      <c r="E42" s="35">
        <f t="shared" si="4"/>
        <v>92000000</v>
      </c>
      <c r="F42" s="36">
        <v>90000000</v>
      </c>
      <c r="G42" s="36"/>
      <c r="H42" s="37">
        <f t="shared" si="3"/>
        <v>0.97826086956521741</v>
      </c>
      <c r="I42" s="37">
        <f>F42/N42</f>
        <v>0.9</v>
      </c>
      <c r="N42" s="36">
        <v>100000000</v>
      </c>
    </row>
    <row r="43" spans="1:14" ht="45">
      <c r="A43" s="57"/>
      <c r="B43" s="58" t="s">
        <v>44</v>
      </c>
      <c r="C43" s="59">
        <v>332000000</v>
      </c>
      <c r="D43" s="44"/>
      <c r="E43" s="35">
        <f t="shared" si="4"/>
        <v>332000000</v>
      </c>
      <c r="F43" s="36">
        <v>331320000</v>
      </c>
      <c r="G43" s="36"/>
      <c r="H43" s="37">
        <f t="shared" si="3"/>
        <v>0.99795180722891563</v>
      </c>
      <c r="I43" s="37">
        <f>F43/N43</f>
        <v>1</v>
      </c>
      <c r="J43" s="4">
        <v>331320000</v>
      </c>
      <c r="N43" s="36">
        <v>331320000</v>
      </c>
    </row>
    <row r="44" spans="1:14" ht="30">
      <c r="A44" s="57"/>
      <c r="B44" s="58" t="s">
        <v>45</v>
      </c>
      <c r="C44" s="59">
        <v>1006000000</v>
      </c>
      <c r="D44" s="44"/>
      <c r="E44" s="35">
        <f t="shared" si="4"/>
        <v>1006000000</v>
      </c>
      <c r="F44" s="36">
        <v>1005641000</v>
      </c>
      <c r="G44" s="36"/>
      <c r="H44" s="37">
        <f t="shared" si="3"/>
        <v>0.9996431411530815</v>
      </c>
      <c r="I44" s="37">
        <f>F44/N44</f>
        <v>0.9996431411530815</v>
      </c>
      <c r="N44" s="36">
        <v>1006000000</v>
      </c>
    </row>
    <row r="45" spans="1:14" s="11" customFormat="1" ht="30">
      <c r="A45" s="60"/>
      <c r="B45" s="61" t="s">
        <v>46</v>
      </c>
      <c r="C45" s="62">
        <v>15000000</v>
      </c>
      <c r="D45" s="63">
        <v>1000000</v>
      </c>
      <c r="E45" s="64">
        <f t="shared" si="4"/>
        <v>14000000</v>
      </c>
      <c r="F45" s="65"/>
      <c r="G45" s="65"/>
      <c r="H45" s="66"/>
      <c r="I45" s="66"/>
      <c r="J45" s="10"/>
    </row>
    <row r="46" spans="1:14">
      <c r="C46" s="67"/>
      <c r="D46" s="67"/>
      <c r="E46" s="67"/>
      <c r="F46" s="67"/>
      <c r="G46" s="67"/>
      <c r="I46" s="67"/>
    </row>
  </sheetData>
  <mergeCells count="10">
    <mergeCell ref="F1:I1"/>
    <mergeCell ref="B4:I4"/>
    <mergeCell ref="A5:I5"/>
    <mergeCell ref="A7:A8"/>
    <mergeCell ref="B7:B8"/>
    <mergeCell ref="C7:C8"/>
    <mergeCell ref="D7:D8"/>
    <mergeCell ref="E7:E8"/>
    <mergeCell ref="F7:F8"/>
    <mergeCell ref="H7:I7"/>
  </mergeCells>
  <pageMargins left="0.56999999999999995" right="0.19" top="0.32" bottom="0.56999999999999995" header="0.3" footer="0.560000000000000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Quý 4</vt:lpstr>
      <vt:lpstr>'Quý 4'!Print_Area</vt:lpstr>
      <vt:lpstr>'Quý 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lamtt</dc:creator>
  <cp:lastModifiedBy>lamtt</cp:lastModifiedBy>
  <cp:lastPrinted>2022-01-14T01:56:37Z</cp:lastPrinted>
  <dcterms:created xsi:type="dcterms:W3CDTF">2022-01-12T08:01:36Z</dcterms:created>
  <dcterms:modified xsi:type="dcterms:W3CDTF">2022-01-14T01:56:39Z</dcterms:modified>
</cp:coreProperties>
</file>