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Quy 2 (3)" sheetId="1" r:id="rId1"/>
  </sheets>
  <definedNames>
    <definedName name="_xlnm.Print_Area" localSheetId="0">'Quy 2 (3)'!$A$1:$H$40</definedName>
    <definedName name="_xlnm.Print_Titles" localSheetId="0">'Quy 2 (3)'!$7:$8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8"/>
  <c r="G30"/>
  <c r="G32"/>
  <c r="G33"/>
  <c r="G38"/>
  <c r="G29"/>
  <c r="M40" l="1"/>
  <c r="E40"/>
  <c r="M38"/>
  <c r="E39"/>
  <c r="E38"/>
  <c r="M37"/>
  <c r="E37"/>
  <c r="M36"/>
  <c r="I36"/>
  <c r="F36"/>
  <c r="C36"/>
  <c r="E36" s="1"/>
  <c r="M35"/>
  <c r="I35"/>
  <c r="I34" s="1"/>
  <c r="F35"/>
  <c r="C35"/>
  <c r="E35" s="1"/>
  <c r="M34"/>
  <c r="M33"/>
  <c r="E33"/>
  <c r="E32"/>
  <c r="E31" s="1"/>
  <c r="F31"/>
  <c r="D31"/>
  <c r="C31"/>
  <c r="E30"/>
  <c r="M29"/>
  <c r="I29"/>
  <c r="I15" s="1"/>
  <c r="I10" s="1"/>
  <c r="E29"/>
  <c r="M28"/>
  <c r="E28"/>
  <c r="M27"/>
  <c r="E27"/>
  <c r="M26"/>
  <c r="E26"/>
  <c r="M25"/>
  <c r="E25"/>
  <c r="M24"/>
  <c r="E24"/>
  <c r="M23"/>
  <c r="E23"/>
  <c r="M22"/>
  <c r="G22"/>
  <c r="E22"/>
  <c r="M21"/>
  <c r="E21"/>
  <c r="M20"/>
  <c r="E20"/>
  <c r="M19"/>
  <c r="E19"/>
  <c r="M18"/>
  <c r="G18"/>
  <c r="E18"/>
  <c r="M17"/>
  <c r="E17"/>
  <c r="M16"/>
  <c r="G16"/>
  <c r="E16"/>
  <c r="M15"/>
  <c r="F15"/>
  <c r="D15"/>
  <c r="C15"/>
  <c r="M14"/>
  <c r="G14"/>
  <c r="E14"/>
  <c r="M13"/>
  <c r="C13"/>
  <c r="K13" s="1"/>
  <c r="M12"/>
  <c r="G12"/>
  <c r="E12"/>
  <c r="M11"/>
  <c r="F11"/>
  <c r="D11"/>
  <c r="D10" s="1"/>
  <c r="M10"/>
  <c r="M9"/>
  <c r="D9" l="1"/>
  <c r="F10"/>
  <c r="C11"/>
  <c r="E13"/>
  <c r="G35"/>
  <c r="G13"/>
  <c r="G36"/>
  <c r="E15"/>
  <c r="G31"/>
  <c r="I9"/>
  <c r="G15"/>
  <c r="C34"/>
  <c r="F34"/>
  <c r="G34" s="1"/>
  <c r="E11" l="1"/>
  <c r="C10"/>
  <c r="G11"/>
  <c r="F9"/>
  <c r="E34"/>
  <c r="C9"/>
  <c r="E9" s="1"/>
  <c r="E10" l="1"/>
  <c r="G10"/>
  <c r="G9"/>
</calcChain>
</file>

<file path=xl/sharedStrings.xml><?xml version="1.0" encoding="utf-8"?>
<sst xmlns="http://schemas.openxmlformats.org/spreadsheetml/2006/main" count="48" uniqueCount="48">
  <si>
    <t xml:space="preserve">UBND TỈNH BÀ RỊA - VŨNG TÀU            </t>
  </si>
  <si>
    <t>Biểu số 3</t>
  </si>
  <si>
    <r>
      <t xml:space="preserve">              </t>
    </r>
    <r>
      <rPr>
        <b/>
        <sz val="11.5"/>
        <rFont val="Times New Roman"/>
        <family val="1"/>
      </rPr>
      <t xml:space="preserve"> SỞ TÀI CHÍNH </t>
    </r>
    <r>
      <rPr>
        <sz val="11.5"/>
        <rFont val="Times New Roman"/>
        <family val="1"/>
      </rPr>
      <t xml:space="preserve">                        </t>
    </r>
  </si>
  <si>
    <t>(Thông tư 61/2017/TT-BTC ngày 15/6/2017 của Bộ Tài chính)</t>
  </si>
  <si>
    <t>ĐÁNH GIÁ THỰC HIỆN DỰ TOÁN THU - CHI NGÂN SÁCH 6 THÁNG ĐẦU NĂM 2023</t>
  </si>
  <si>
    <t>(Kèm theo Quyết định số       /QĐ-STC ngày      / 07/2023)</t>
  </si>
  <si>
    <t>Đơn vị tính: triệu đồng</t>
  </si>
  <si>
    <t>STT</t>
  </si>
  <si>
    <t xml:space="preserve">Nội dung </t>
  </si>
  <si>
    <t>Tổng dự toán năm 2023</t>
  </si>
  <si>
    <t>Số tiết kiệm 10% thực hiện cải cách tiền lương</t>
  </si>
  <si>
    <t>Dự toán năm 2023 được sử dụng (sau khi trừ tiết kiệm)</t>
  </si>
  <si>
    <t>So sánh (%)</t>
  </si>
  <si>
    <t xml:space="preserve">Dự toán </t>
  </si>
  <si>
    <t>Cùng kỳ năm trước</t>
  </si>
  <si>
    <t>Dự toán chi ngân sách nhà nước</t>
  </si>
  <si>
    <t>Chi quản lý hành chính</t>
  </si>
  <si>
    <t>- Kinh phí thực hiện chế độ tự chủ</t>
  </si>
  <si>
    <t>Quỹ lương cho CBCC</t>
  </si>
  <si>
    <t>Chi hoạt động và bổ sung theo TB 309/TB-STC</t>
  </si>
  <si>
    <t>Thu qua công tác thanh tra</t>
  </si>
  <si>
    <t>- Kinh phí không thực hiện chế độ tự chủ</t>
  </si>
  <si>
    <t xml:space="preserve">+ Kinh phí thực hiện công tác quyết toán NS hàng năm, công tác khoá sổ cuối năm và lập dự toán hàng năm; tổng hợp báo cáo tài chính của các doanh nghiệp nước ngoài trên địa bàn tỉnh </t>
  </si>
  <si>
    <t>+ Kinh phí trang phục thanh tra</t>
  </si>
  <si>
    <t>+ Kinh phí đi công tác và tiếp các đoàn đến làm việc theo ủy quyền của lãnh đạo Tỉnh có liên quan đến tài chính ngân sách</t>
  </si>
  <si>
    <t>+ Kinh phí thẩm định kế hoạch lựa chọn nhà thầu đối với các gói thầu mua sắm thường xuyên thuộc thẩm quyền phê duyệt của UBND tỉnh</t>
  </si>
  <si>
    <t xml:space="preserve">+ Kinh phí xây dựng Nghị quyết sửa đổi, bổ sung Nghị quyết số 09/2021/NQ-HĐND của HĐND tỉnh </t>
  </si>
  <si>
    <t>+ Chi hoạt động của Hội đồng định giá trong tố tụng hình sự</t>
  </si>
  <si>
    <t xml:space="preserve">+ Chi thu thập, tổng hợp thông tin và thực hiện báo cáo giá thị trường; </t>
  </si>
  <si>
    <t>+ Kinh phí nhập cơ sở dữ liệu quốc gia về giá; nhập, duyệt, chuẩn hóa dữ liệu về tài sản nhà nước</t>
  </si>
  <si>
    <t>+ Kinh phí của Hội đồng thẩm định giá đất cụ thể đối với các dự án trên địa bàn tỉnh</t>
  </si>
  <si>
    <t>+  Kinh phí thực hiện việc sắp xếp lại, xử lý các cơ sở nhà, đất trên địa bàn tỉnh  (Ban chỉ đạo 167 và Tổ giúp việc)</t>
  </si>
  <si>
    <t xml:space="preserve">+  Kinh phí thực hiện điều tra khảo sát chi phí sản xuất và giá thành sản xuất thóc </t>
  </si>
  <si>
    <t>+  Kinh phí chỉnh lý tài liệu</t>
  </si>
  <si>
    <t xml:space="preserve">+  Kinh phí tủ, kệ </t>
  </si>
  <si>
    <t>+ Kinh phí hoạt động công tác Đảng</t>
  </si>
  <si>
    <t xml:space="preserve">+ Bổ sung Kinh phí trợ cấp tết </t>
  </si>
  <si>
    <t>Chi đào tạo bồi dưỡng CBCC</t>
  </si>
  <si>
    <t xml:space="preserve">Chi sự nghiệp khoa học công nghệ </t>
  </si>
  <si>
    <t>Kinh phí nhiệm vụ không thường xuyên</t>
  </si>
  <si>
    <t>- Chi công nghệ thông tin</t>
  </si>
  <si>
    <t xml:space="preserve"> + Máy chiếu (bao gồm màn chiếu)</t>
  </si>
  <si>
    <t xml:space="preserve"> + Thuê kênh truyền số liệu dùng VNPT và Viettel tại Sở Tài chính (1 năm)</t>
  </si>
  <si>
    <t xml:space="preserve"> + Thù lao nhuận bút tin bài</t>
  </si>
  <si>
    <t>- Kinh phí duy trì hệ thống quản lý chất lượng theo tiêu chuẩn TCVN 9001:2015</t>
  </si>
  <si>
    <t>Ước thực hiện  6 tháng đầu năm 2023</t>
  </si>
  <si>
    <t>+ Kinh phí mở lớp bồi dưỡng tiêu chuẩn, kiến thức, kỹ năng</t>
  </si>
  <si>
    <t>+ Kinh phí đào tạo bồi dưỡng cán bộ, công chức cơ quan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</si>
</sst>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_-;\-* #,##0.0_-;_-* &quot;-&quot;??_-;_-@_-"/>
    <numFmt numFmtId="167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sz val="11.5"/>
      <color theme="1"/>
      <name val="Times New Roman"/>
      <family val="1"/>
    </font>
    <font>
      <i/>
      <sz val="11.5"/>
      <name val="Times New Roman"/>
      <family val="1"/>
    </font>
    <font>
      <i/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1.5"/>
      <color theme="1"/>
      <name val="Times New Roman"/>
      <family val="1"/>
    </font>
    <font>
      <sz val="10"/>
      <name val="Arial"/>
      <family val="2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i/>
      <sz val="11.5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3" fillId="0" borderId="0" xfId="2" applyNumberFormat="1" applyFont="1" applyFill="1" applyAlignment="1">
      <alignment horizontal="center"/>
    </xf>
    <xf numFmtId="0" fontId="4" fillId="0" borderId="0" xfId="3" applyFont="1" applyFill="1" applyAlignment="1" applyProtection="1"/>
    <xf numFmtId="0" fontId="5" fillId="0" borderId="0" xfId="0" applyFont="1" applyFill="1"/>
    <xf numFmtId="164" fontId="5" fillId="0" borderId="0" xfId="1" applyNumberFormat="1" applyFont="1" applyFill="1"/>
    <xf numFmtId="164" fontId="6" fillId="0" borderId="0" xfId="2" applyNumberFormat="1" applyFont="1" applyFill="1" applyAlignment="1" applyProtection="1"/>
    <xf numFmtId="164" fontId="6" fillId="0" borderId="0" xfId="2" applyNumberFormat="1" applyFont="1" applyFill="1" applyAlignment="1" applyProtection="1">
      <alignment horizontal="center"/>
    </xf>
    <xf numFmtId="164" fontId="5" fillId="0" borderId="0" xfId="1" applyNumberFormat="1" applyFont="1" applyFill="1" applyAlignment="1"/>
    <xf numFmtId="164" fontId="2" fillId="0" borderId="0" xfId="1" applyNumberFormat="1" applyFont="1" applyFill="1"/>
    <xf numFmtId="164" fontId="2" fillId="0" borderId="0" xfId="1" applyNumberFormat="1" applyFont="1" applyFill="1" applyAlignment="1"/>
    <xf numFmtId="3" fontId="2" fillId="0" borderId="0" xfId="1" applyNumberFormat="1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1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164" fontId="3" fillId="0" borderId="6" xfId="1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/>
    <xf numFmtId="0" fontId="8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164" fontId="3" fillId="0" borderId="7" xfId="1" applyNumberFormat="1" applyFont="1" applyFill="1" applyBorder="1" applyAlignment="1" applyProtection="1">
      <alignment horizontal="right" vertical="center"/>
    </xf>
    <xf numFmtId="10" fontId="8" fillId="0" borderId="7" xfId="1" applyNumberFormat="1" applyFont="1" applyFill="1" applyBorder="1" applyAlignment="1">
      <alignment horizontal="right" vertical="center" wrapText="1"/>
    </xf>
    <xf numFmtId="10" fontId="8" fillId="0" borderId="7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quotePrefix="1" applyFont="1" applyFill="1" applyBorder="1" applyAlignment="1">
      <alignment horizontal="left" vertical="center"/>
    </xf>
    <xf numFmtId="164" fontId="6" fillId="0" borderId="7" xfId="1" applyNumberFormat="1" applyFont="1" applyFill="1" applyBorder="1" applyAlignment="1" applyProtection="1">
      <alignment horizontal="right" vertical="center"/>
    </xf>
    <xf numFmtId="164" fontId="2" fillId="0" borderId="7" xfId="1" applyNumberFormat="1" applyFont="1" applyFill="1" applyBorder="1" applyAlignment="1" applyProtection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10" fontId="7" fillId="0" borderId="7" xfId="1" applyNumberFormat="1" applyFont="1" applyFill="1" applyBorder="1" applyAlignment="1">
      <alignment horizontal="right" vertical="center" wrapText="1"/>
    </xf>
    <xf numFmtId="10" fontId="7" fillId="0" borderId="7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12" fillId="0" borderId="0" xfId="0" applyFont="1" applyFill="1"/>
    <xf numFmtId="164" fontId="7" fillId="0" borderId="0" xfId="1" applyNumberFormat="1" applyFont="1" applyFill="1"/>
    <xf numFmtId="0" fontId="9" fillId="0" borderId="7" xfId="0" applyFont="1" applyFill="1" applyBorder="1" applyAlignment="1">
      <alignment horizontal="left" vertical="center"/>
    </xf>
    <xf numFmtId="0" fontId="11" fillId="0" borderId="7" xfId="0" quotePrefix="1" applyFont="1" applyFill="1" applyBorder="1" applyAlignment="1">
      <alignment horizontal="left" vertical="center" wrapText="1"/>
    </xf>
    <xf numFmtId="165" fontId="6" fillId="0" borderId="7" xfId="1" applyNumberFormat="1" applyFont="1" applyFill="1" applyBorder="1" applyAlignment="1" applyProtection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164" fontId="9" fillId="0" borderId="7" xfId="0" quotePrefix="1" applyNumberFormat="1" applyFont="1" applyFill="1" applyBorder="1" applyAlignment="1">
      <alignment horizontal="left" vertical="center" wrapText="1"/>
    </xf>
    <xf numFmtId="166" fontId="9" fillId="0" borderId="7" xfId="4" applyNumberFormat="1" applyFont="1" applyFill="1" applyBorder="1" applyAlignment="1">
      <alignment vertical="center"/>
    </xf>
    <xf numFmtId="10" fontId="5" fillId="2" borderId="7" xfId="1" applyNumberFormat="1" applyFont="1" applyFill="1" applyBorder="1" applyAlignment="1">
      <alignment horizontal="right" vertical="center" wrapText="1"/>
    </xf>
    <xf numFmtId="10" fontId="5" fillId="0" borderId="7" xfId="1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/>
    <xf numFmtId="164" fontId="14" fillId="0" borderId="7" xfId="1" applyNumberFormat="1" applyFont="1" applyFill="1" applyBorder="1" applyAlignment="1">
      <alignment horizontal="right" vertical="center" wrapText="1"/>
    </xf>
    <xf numFmtId="167" fontId="9" fillId="0" borderId="7" xfId="4" applyNumberFormat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horizontal="left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5" fillId="0" borderId="8" xfId="1" applyNumberFormat="1" applyFont="1" applyFill="1" applyBorder="1" applyAlignment="1">
      <alignment horizontal="left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8" fillId="0" borderId="7" xfId="1" applyNumberFormat="1" applyFont="1" applyFill="1" applyBorder="1" applyAlignment="1">
      <alignment horizontal="right" vertical="center"/>
    </xf>
    <xf numFmtId="0" fontId="9" fillId="0" borderId="7" xfId="0" quotePrefix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right" vertical="center"/>
    </xf>
    <xf numFmtId="164" fontId="15" fillId="0" borderId="7" xfId="1" applyNumberFormat="1" applyFont="1" applyFill="1" applyBorder="1" applyAlignment="1">
      <alignment horizontal="right" vertical="center" wrapText="1"/>
    </xf>
    <xf numFmtId="165" fontId="15" fillId="0" borderId="7" xfId="1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164" fontId="16" fillId="0" borderId="7" xfId="1" applyNumberFormat="1" applyFont="1" applyFill="1" applyBorder="1" applyAlignment="1">
      <alignment horizontal="right" vertical="center" wrapText="1"/>
    </xf>
    <xf numFmtId="165" fontId="16" fillId="0" borderId="7" xfId="1" applyNumberFormat="1" applyFont="1" applyFill="1" applyBorder="1" applyAlignment="1">
      <alignment horizontal="right" vertical="center" wrapText="1"/>
    </xf>
    <xf numFmtId="0" fontId="9" fillId="0" borderId="7" xfId="0" quotePrefix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 applyProtection="1">
      <alignment horizontal="right" vertical="center"/>
    </xf>
    <xf numFmtId="165" fontId="2" fillId="2" borderId="7" xfId="1" applyNumberFormat="1" applyFont="1" applyFill="1" applyBorder="1" applyAlignment="1" applyProtection="1">
      <alignment horizontal="right" vertical="center"/>
    </xf>
    <xf numFmtId="164" fontId="3" fillId="0" borderId="7" xfId="1" applyNumberFormat="1" applyFont="1" applyFill="1" applyBorder="1" applyAlignment="1">
      <alignment horizontal="right" vertical="center" wrapText="1"/>
    </xf>
    <xf numFmtId="10" fontId="5" fillId="0" borderId="7" xfId="0" applyNumberFormat="1" applyFont="1" applyFill="1" applyBorder="1" applyAlignment="1">
      <alignment horizontal="right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quotePrefix="1" applyFont="1" applyFill="1" applyBorder="1" applyAlignment="1">
      <alignment horizontal="left" vertical="center" wrapText="1"/>
    </xf>
    <xf numFmtId="164" fontId="6" fillId="0" borderId="9" xfId="1" applyNumberFormat="1" applyFont="1" applyFill="1" applyBorder="1" applyAlignment="1" applyProtection="1">
      <alignment horizontal="right" vertical="center"/>
    </xf>
    <xf numFmtId="164" fontId="2" fillId="0" borderId="9" xfId="1" applyNumberFormat="1" applyFont="1" applyFill="1" applyBorder="1" applyAlignment="1" applyProtection="1">
      <alignment horizontal="right" vertical="center"/>
    </xf>
    <xf numFmtId="164" fontId="7" fillId="0" borderId="9" xfId="1" applyNumberFormat="1" applyFont="1" applyFill="1" applyBorder="1" applyAlignment="1">
      <alignment horizontal="right" vertical="center" wrapText="1"/>
    </xf>
    <xf numFmtId="10" fontId="5" fillId="0" borderId="9" xfId="0" applyNumberFormat="1" applyFont="1" applyFill="1" applyBorder="1" applyAlignment="1">
      <alignment horizontal="right" vertical="center" wrapText="1"/>
    </xf>
    <xf numFmtId="10" fontId="3" fillId="0" borderId="6" xfId="1" applyNumberFormat="1" applyFont="1" applyFill="1" applyBorder="1" applyAlignment="1" applyProtection="1">
      <alignment horizontal="right" vertical="center"/>
    </xf>
    <xf numFmtId="10" fontId="3" fillId="0" borderId="7" xfId="1" applyNumberFormat="1" applyFont="1" applyFill="1" applyBorder="1" applyAlignment="1" applyProtection="1">
      <alignment horizontal="right" vertical="center"/>
    </xf>
    <xf numFmtId="10" fontId="2" fillId="0" borderId="7" xfId="1" applyNumberFormat="1" applyFont="1" applyFill="1" applyBorder="1" applyAlignment="1" applyProtection="1">
      <alignment horizontal="right" vertical="center"/>
    </xf>
    <xf numFmtId="10" fontId="6" fillId="0" borderId="7" xfId="1" applyNumberFormat="1" applyFont="1" applyFill="1" applyBorder="1" applyAlignment="1" applyProtection="1">
      <alignment horizontal="right" vertical="center"/>
    </xf>
    <xf numFmtId="10" fontId="5" fillId="0" borderId="9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Comma 4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28" workbookViewId="0">
      <selection activeCell="B33" sqref="B33"/>
    </sheetView>
  </sheetViews>
  <sheetFormatPr defaultRowHeight="15"/>
  <cols>
    <col min="1" max="1" width="5.140625" style="5" customWidth="1"/>
    <col min="2" max="2" width="39.42578125" style="5" customWidth="1"/>
    <col min="3" max="5" width="17.5703125" style="6" customWidth="1"/>
    <col min="6" max="6" width="15.5703125" style="6" customWidth="1"/>
    <col min="7" max="7" width="13.28515625" style="9" customWidth="1"/>
    <col min="8" max="8" width="13.7109375" style="5" customWidth="1"/>
    <col min="9" max="9" width="16.28515625" style="5" hidden="1" customWidth="1"/>
    <col min="10" max="10" width="9.42578125" style="5" customWidth="1"/>
    <col min="11" max="13" width="0" style="5" hidden="1" customWidth="1"/>
    <col min="14" max="14" width="19.28515625" style="5" hidden="1" customWidth="1"/>
    <col min="15" max="16384" width="9.140625" style="5"/>
  </cols>
  <sheetData>
    <row r="1" spans="1:14">
      <c r="A1" s="1"/>
      <c r="B1" s="2" t="s">
        <v>0</v>
      </c>
      <c r="C1" s="3"/>
      <c r="D1" s="3"/>
      <c r="E1" s="3"/>
      <c r="F1" s="4" t="s">
        <v>1</v>
      </c>
      <c r="G1" s="4"/>
      <c r="H1" s="3"/>
    </row>
    <row r="2" spans="1:14">
      <c r="A2" s="1"/>
      <c r="B2" s="2" t="s">
        <v>2</v>
      </c>
      <c r="D2" s="7"/>
      <c r="E2" s="7"/>
      <c r="F2" s="8" t="s">
        <v>3</v>
      </c>
      <c r="H2" s="7"/>
    </row>
    <row r="3" spans="1:14">
      <c r="A3" s="1"/>
      <c r="B3" s="2"/>
      <c r="C3" s="10"/>
      <c r="D3" s="10"/>
      <c r="E3" s="10"/>
      <c r="F3" s="10"/>
      <c r="G3" s="11"/>
      <c r="H3" s="12"/>
    </row>
    <row r="4" spans="1:14">
      <c r="A4" s="1"/>
      <c r="B4" s="80" t="s">
        <v>4</v>
      </c>
      <c r="C4" s="80"/>
      <c r="D4" s="80"/>
      <c r="E4" s="80"/>
      <c r="F4" s="80"/>
      <c r="G4" s="80"/>
      <c r="H4" s="80"/>
    </row>
    <row r="5" spans="1:14" s="13" customFormat="1">
      <c r="A5" s="81" t="s">
        <v>5</v>
      </c>
      <c r="B5" s="81"/>
      <c r="C5" s="81"/>
      <c r="D5" s="81"/>
      <c r="E5" s="81"/>
      <c r="F5" s="81"/>
      <c r="G5" s="81"/>
      <c r="H5" s="81"/>
    </row>
    <row r="6" spans="1:14">
      <c r="G6" s="9" t="s">
        <v>6</v>
      </c>
    </row>
    <row r="7" spans="1:14" s="14" customFormat="1" ht="14.25">
      <c r="A7" s="82" t="s">
        <v>7</v>
      </c>
      <c r="B7" s="82" t="s">
        <v>8</v>
      </c>
      <c r="C7" s="84" t="s">
        <v>9</v>
      </c>
      <c r="D7" s="84" t="s">
        <v>10</v>
      </c>
      <c r="E7" s="84" t="s">
        <v>11</v>
      </c>
      <c r="F7" s="84" t="s">
        <v>45</v>
      </c>
      <c r="G7" s="86" t="s">
        <v>12</v>
      </c>
      <c r="H7" s="87"/>
    </row>
    <row r="8" spans="1:14" s="14" customFormat="1" ht="43.5" customHeight="1">
      <c r="A8" s="83"/>
      <c r="B8" s="83"/>
      <c r="C8" s="85"/>
      <c r="D8" s="85"/>
      <c r="E8" s="85"/>
      <c r="F8" s="85"/>
      <c r="G8" s="15" t="s">
        <v>13</v>
      </c>
      <c r="H8" s="16" t="s">
        <v>14</v>
      </c>
    </row>
    <row r="9" spans="1:14" s="21" customFormat="1" ht="15.75">
      <c r="A9" s="17"/>
      <c r="B9" s="18" t="s">
        <v>15</v>
      </c>
      <c r="C9" s="19">
        <f>C10+C31+C34</f>
        <v>20229</v>
      </c>
      <c r="D9" s="19">
        <f>D10+D31+D34</f>
        <v>1002</v>
      </c>
      <c r="E9" s="19">
        <f>C9-D9</f>
        <v>19227</v>
      </c>
      <c r="F9" s="19">
        <f>F10+F31+F34</f>
        <v>7017.1</v>
      </c>
      <c r="G9" s="75">
        <f>F9/C9</f>
        <v>0.34688318750308966</v>
      </c>
      <c r="H9" s="75">
        <v>1.0871485688816971</v>
      </c>
      <c r="I9" s="20" t="e">
        <f>I10+I34+#REF!</f>
        <v>#REF!</v>
      </c>
      <c r="M9" s="20">
        <f t="shared" ref="M9:M29" si="0">N9/1000000</f>
        <v>6454.5915809999997</v>
      </c>
      <c r="N9" s="6">
        <v>6454591581</v>
      </c>
    </row>
    <row r="10" spans="1:14" s="21" customFormat="1" ht="15.75">
      <c r="A10" s="22">
        <v>1</v>
      </c>
      <c r="B10" s="23" t="s">
        <v>16</v>
      </c>
      <c r="C10" s="24">
        <f>C11+C15</f>
        <v>19066</v>
      </c>
      <c r="D10" s="24">
        <f>D11+D15</f>
        <v>1002</v>
      </c>
      <c r="E10" s="24">
        <f t="shared" ref="E10:E40" si="1">C10-D10</f>
        <v>18064</v>
      </c>
      <c r="F10" s="24">
        <f>F11+F15</f>
        <v>6399.6</v>
      </c>
      <c r="G10" s="25">
        <f t="shared" ref="G10:G16" si="2">F10/C10</f>
        <v>0.33565509283541384</v>
      </c>
      <c r="H10" s="76">
        <v>1.0239603160265831</v>
      </c>
      <c r="I10" s="20">
        <f>I11+I15</f>
        <v>5818735542</v>
      </c>
      <c r="M10" s="20">
        <f t="shared" si="0"/>
        <v>6249.8515809999999</v>
      </c>
      <c r="N10" s="6">
        <v>6249851581</v>
      </c>
    </row>
    <row r="11" spans="1:14" s="35" customFormat="1" ht="15.75">
      <c r="A11" s="27"/>
      <c r="B11" s="28" t="s">
        <v>17</v>
      </c>
      <c r="C11" s="29">
        <f>SUM(C12:C14)</f>
        <v>14082</v>
      </c>
      <c r="D11" s="29">
        <f>SUM(D12:D14)</f>
        <v>670</v>
      </c>
      <c r="E11" s="30">
        <f>C11-D11</f>
        <v>13412</v>
      </c>
      <c r="F11" s="31">
        <f>SUM(F12:F14)</f>
        <v>5943</v>
      </c>
      <c r="G11" s="32">
        <f>F11/C11</f>
        <v>0.42202812100553899</v>
      </c>
      <c r="H11" s="78">
        <v>1.1228181197510365</v>
      </c>
      <c r="I11" s="34">
        <v>5508903993</v>
      </c>
      <c r="M11" s="20">
        <f t="shared" si="0"/>
        <v>5292.9320390000003</v>
      </c>
      <c r="N11" s="36">
        <v>5292932039</v>
      </c>
    </row>
    <row r="12" spans="1:14" s="35" customFormat="1" ht="15.75">
      <c r="A12" s="27"/>
      <c r="B12" s="37" t="s">
        <v>18</v>
      </c>
      <c r="C12" s="30">
        <v>6897</v>
      </c>
      <c r="D12" s="30"/>
      <c r="E12" s="30">
        <f t="shared" ref="E12:E15" si="3">C12-D12</f>
        <v>6897</v>
      </c>
      <c r="F12" s="57">
        <v>4436</v>
      </c>
      <c r="G12" s="44">
        <f t="shared" si="2"/>
        <v>0.64317819341742788</v>
      </c>
      <c r="H12" s="77">
        <v>1.4319676299624067</v>
      </c>
      <c r="I12" s="34"/>
      <c r="M12" s="20">
        <f t="shared" si="0"/>
        <v>3097.8353889999999</v>
      </c>
      <c r="N12" s="36">
        <v>3097835389</v>
      </c>
    </row>
    <row r="13" spans="1:14" s="35" customFormat="1" ht="15.75">
      <c r="A13" s="27"/>
      <c r="B13" s="37" t="s">
        <v>19</v>
      </c>
      <c r="C13" s="30">
        <f>6700+240</f>
        <v>6940</v>
      </c>
      <c r="D13" s="30">
        <v>670</v>
      </c>
      <c r="E13" s="30">
        <f t="shared" si="3"/>
        <v>6270</v>
      </c>
      <c r="F13" s="57">
        <v>1356</v>
      </c>
      <c r="G13" s="44">
        <f t="shared" si="2"/>
        <v>0.19538904899135448</v>
      </c>
      <c r="H13" s="77">
        <v>0.83015106208675915</v>
      </c>
      <c r="I13" s="34"/>
      <c r="K13" s="34">
        <f>SUM(C12:C13)</f>
        <v>13837</v>
      </c>
      <c r="M13" s="20">
        <f t="shared" si="0"/>
        <v>1633.4376500000001</v>
      </c>
      <c r="N13" s="36">
        <v>1633437650</v>
      </c>
    </row>
    <row r="14" spans="1:14" s="35" customFormat="1" ht="15.75">
      <c r="A14" s="27"/>
      <c r="B14" s="37" t="s">
        <v>20</v>
      </c>
      <c r="C14" s="30">
        <v>245</v>
      </c>
      <c r="D14" s="30"/>
      <c r="E14" s="30">
        <f t="shared" si="3"/>
        <v>245</v>
      </c>
      <c r="F14" s="57">
        <v>151</v>
      </c>
      <c r="G14" s="44">
        <f>F14/C14</f>
        <v>0.61632653061224485</v>
      </c>
      <c r="H14" s="77">
        <v>0.71226415094339623</v>
      </c>
      <c r="I14" s="34"/>
      <c r="M14" s="20">
        <f t="shared" si="0"/>
        <v>212</v>
      </c>
      <c r="N14" s="36">
        <v>212000000</v>
      </c>
    </row>
    <row r="15" spans="1:14" s="35" customFormat="1" ht="31.5">
      <c r="A15" s="27"/>
      <c r="B15" s="38" t="s">
        <v>21</v>
      </c>
      <c r="C15" s="29">
        <f>SUM(C16:C29)</f>
        <v>4984</v>
      </c>
      <c r="D15" s="29">
        <f t="shared" ref="D15:F15" si="4">SUM(D16:D29)</f>
        <v>332</v>
      </c>
      <c r="E15" s="30">
        <f t="shared" si="3"/>
        <v>4652</v>
      </c>
      <c r="F15" s="39">
        <f t="shared" si="4"/>
        <v>456.59999999999997</v>
      </c>
      <c r="G15" s="32">
        <f t="shared" si="2"/>
        <v>9.1613162118780095E-2</v>
      </c>
      <c r="H15" s="77">
        <v>0.47715610347520732</v>
      </c>
      <c r="I15" s="34">
        <f>SUM(I16:I29)</f>
        <v>309831549</v>
      </c>
      <c r="M15" s="20">
        <f t="shared" si="0"/>
        <v>956.91954199999998</v>
      </c>
      <c r="N15" s="36">
        <v>956919542</v>
      </c>
    </row>
    <row r="16" spans="1:14" s="13" customFormat="1" ht="78.75">
      <c r="A16" s="40"/>
      <c r="B16" s="41" t="s">
        <v>22</v>
      </c>
      <c r="C16" s="30">
        <v>503</v>
      </c>
      <c r="D16" s="30">
        <v>50</v>
      </c>
      <c r="E16" s="30">
        <f t="shared" si="1"/>
        <v>453</v>
      </c>
      <c r="F16" s="42">
        <v>74.400000000000006</v>
      </c>
      <c r="G16" s="43">
        <f t="shared" si="2"/>
        <v>0.14791252485089465</v>
      </c>
      <c r="H16" s="77">
        <v>0.49412189210031598</v>
      </c>
      <c r="I16" s="45">
        <v>72000000</v>
      </c>
      <c r="M16" s="20">
        <f t="shared" si="0"/>
        <v>150.57013499999999</v>
      </c>
      <c r="N16" s="36">
        <v>150570135</v>
      </c>
    </row>
    <row r="17" spans="1:14" ht="15.75">
      <c r="A17" s="40"/>
      <c r="B17" s="41" t="s">
        <v>23</v>
      </c>
      <c r="C17" s="46">
        <v>53</v>
      </c>
      <c r="D17" s="46"/>
      <c r="E17" s="30">
        <f t="shared" si="1"/>
        <v>53</v>
      </c>
      <c r="F17" s="47"/>
      <c r="G17" s="44"/>
      <c r="H17" s="77"/>
      <c r="I17" s="48">
        <v>46494000</v>
      </c>
      <c r="M17" s="20">
        <f t="shared" si="0"/>
        <v>33.6676</v>
      </c>
      <c r="N17" s="6">
        <v>33667600</v>
      </c>
    </row>
    <row r="18" spans="1:14" ht="47.25">
      <c r="A18" s="40"/>
      <c r="B18" s="41" t="s">
        <v>24</v>
      </c>
      <c r="C18" s="46">
        <v>720</v>
      </c>
      <c r="D18" s="46">
        <v>72</v>
      </c>
      <c r="E18" s="30">
        <f t="shared" si="1"/>
        <v>648</v>
      </c>
      <c r="F18" s="49">
        <v>223</v>
      </c>
      <c r="G18" s="44">
        <f>F18/C18</f>
        <v>0.30972222222222223</v>
      </c>
      <c r="H18" s="77">
        <v>0.90669040466174178</v>
      </c>
      <c r="I18" s="48">
        <v>168439549</v>
      </c>
      <c r="M18" s="20">
        <f t="shared" si="0"/>
        <v>245.949443</v>
      </c>
      <c r="N18" s="6">
        <v>245949443</v>
      </c>
    </row>
    <row r="19" spans="1:14" ht="63">
      <c r="A19" s="40"/>
      <c r="B19" s="41" t="s">
        <v>25</v>
      </c>
      <c r="C19" s="46">
        <v>150</v>
      </c>
      <c r="D19" s="46"/>
      <c r="E19" s="30">
        <f t="shared" si="1"/>
        <v>150</v>
      </c>
      <c r="F19" s="49"/>
      <c r="G19" s="44"/>
      <c r="H19" s="77"/>
      <c r="I19" s="48"/>
      <c r="M19" s="20">
        <f t="shared" si="0"/>
        <v>27.2</v>
      </c>
      <c r="N19" s="6">
        <v>27200000</v>
      </c>
    </row>
    <row r="20" spans="1:14" ht="47.25">
      <c r="A20" s="40"/>
      <c r="B20" s="41" t="s">
        <v>26</v>
      </c>
      <c r="C20" s="46">
        <v>30</v>
      </c>
      <c r="D20" s="46"/>
      <c r="E20" s="30">
        <f t="shared" si="1"/>
        <v>30</v>
      </c>
      <c r="F20" s="49">
        <v>30</v>
      </c>
      <c r="G20" s="44">
        <f>F20/C20</f>
        <v>1</v>
      </c>
      <c r="H20" s="77"/>
      <c r="I20" s="48"/>
      <c r="M20" s="20">
        <f t="shared" si="0"/>
        <v>0</v>
      </c>
      <c r="N20" s="6"/>
    </row>
    <row r="21" spans="1:14" s="21" customFormat="1" ht="31.5">
      <c r="A21" s="40"/>
      <c r="B21" s="41" t="s">
        <v>27</v>
      </c>
      <c r="C21" s="46">
        <v>158</v>
      </c>
      <c r="D21" s="46"/>
      <c r="E21" s="30">
        <f t="shared" si="1"/>
        <v>158</v>
      </c>
      <c r="F21" s="50"/>
      <c r="G21" s="44"/>
      <c r="H21" s="77"/>
      <c r="I21" s="48"/>
      <c r="J21" s="20"/>
      <c r="M21" s="20">
        <f t="shared" si="0"/>
        <v>0</v>
      </c>
      <c r="N21" s="6"/>
    </row>
    <row r="22" spans="1:14" s="21" customFormat="1" ht="31.5">
      <c r="A22" s="40"/>
      <c r="B22" s="41" t="s">
        <v>28</v>
      </c>
      <c r="C22" s="46">
        <v>12</v>
      </c>
      <c r="D22" s="46"/>
      <c r="E22" s="30">
        <f t="shared" si="1"/>
        <v>12</v>
      </c>
      <c r="F22" s="50">
        <v>6</v>
      </c>
      <c r="G22" s="44">
        <f>F22/C22</f>
        <v>0.5</v>
      </c>
      <c r="H22" s="77">
        <v>0.75</v>
      </c>
      <c r="I22" s="51">
        <v>6000000</v>
      </c>
      <c r="J22" s="20"/>
      <c r="M22" s="20">
        <f t="shared" si="0"/>
        <v>8</v>
      </c>
      <c r="N22" s="6">
        <v>8000000</v>
      </c>
    </row>
    <row r="23" spans="1:14" s="21" customFormat="1" ht="47.25">
      <c r="A23" s="40"/>
      <c r="B23" s="41" t="s">
        <v>29</v>
      </c>
      <c r="C23" s="46">
        <v>42</v>
      </c>
      <c r="D23" s="46"/>
      <c r="E23" s="30">
        <f t="shared" si="1"/>
        <v>42</v>
      </c>
      <c r="F23" s="50"/>
      <c r="G23" s="44"/>
      <c r="H23" s="77"/>
      <c r="I23" s="52"/>
      <c r="J23" s="20"/>
      <c r="M23" s="20">
        <f t="shared" si="0"/>
        <v>0</v>
      </c>
      <c r="N23" s="6"/>
    </row>
    <row r="24" spans="1:14" ht="47.25">
      <c r="A24" s="40"/>
      <c r="B24" s="41" t="s">
        <v>30</v>
      </c>
      <c r="C24" s="46">
        <v>680</v>
      </c>
      <c r="D24" s="46"/>
      <c r="E24" s="30">
        <f t="shared" si="1"/>
        <v>680</v>
      </c>
      <c r="F24" s="50"/>
      <c r="G24" s="44"/>
      <c r="H24" s="77"/>
      <c r="I24" s="48"/>
      <c r="J24" s="6"/>
      <c r="M24" s="20">
        <f t="shared" si="0"/>
        <v>192.85</v>
      </c>
      <c r="N24" s="6">
        <v>192850000</v>
      </c>
    </row>
    <row r="25" spans="1:14" ht="47.25">
      <c r="A25" s="40"/>
      <c r="B25" s="41" t="s">
        <v>31</v>
      </c>
      <c r="C25" s="46">
        <v>351</v>
      </c>
      <c r="D25" s="46"/>
      <c r="E25" s="30">
        <f t="shared" si="1"/>
        <v>351</v>
      </c>
      <c r="F25" s="49"/>
      <c r="G25" s="44"/>
      <c r="H25" s="77"/>
      <c r="I25" s="48"/>
      <c r="M25" s="20">
        <f t="shared" si="0"/>
        <v>9.1999999999999993</v>
      </c>
      <c r="N25" s="6">
        <v>9200000</v>
      </c>
    </row>
    <row r="26" spans="1:14" ht="36" customHeight="1">
      <c r="A26" s="40"/>
      <c r="B26" s="41" t="s">
        <v>32</v>
      </c>
      <c r="C26" s="46">
        <v>79</v>
      </c>
      <c r="D26" s="46"/>
      <c r="E26" s="30">
        <f t="shared" si="1"/>
        <v>79</v>
      </c>
      <c r="F26" s="49"/>
      <c r="G26" s="44"/>
      <c r="H26" s="77"/>
      <c r="I26" s="48"/>
      <c r="M26" s="20">
        <f t="shared" si="0"/>
        <v>0</v>
      </c>
      <c r="N26" s="6"/>
    </row>
    <row r="27" spans="1:14" ht="15.75">
      <c r="A27" s="40"/>
      <c r="B27" s="41" t="s">
        <v>33</v>
      </c>
      <c r="C27" s="46">
        <v>1972</v>
      </c>
      <c r="D27" s="46">
        <v>197</v>
      </c>
      <c r="E27" s="30">
        <f t="shared" si="1"/>
        <v>1775</v>
      </c>
      <c r="F27" s="49"/>
      <c r="G27" s="44"/>
      <c r="H27" s="77"/>
      <c r="I27" s="48"/>
      <c r="M27" s="20">
        <f t="shared" si="0"/>
        <v>0</v>
      </c>
      <c r="N27" s="6"/>
    </row>
    <row r="28" spans="1:14" ht="15.75">
      <c r="A28" s="40"/>
      <c r="B28" s="41" t="s">
        <v>34</v>
      </c>
      <c r="C28" s="46">
        <v>131</v>
      </c>
      <c r="D28" s="46">
        <v>13</v>
      </c>
      <c r="E28" s="30">
        <f t="shared" si="1"/>
        <v>118</v>
      </c>
      <c r="F28" s="53">
        <v>97.8</v>
      </c>
      <c r="G28" s="44">
        <f>F28/C28</f>
        <v>0.74656488549618316</v>
      </c>
      <c r="H28" s="44"/>
      <c r="I28" s="48"/>
      <c r="M28" s="20">
        <f t="shared" si="0"/>
        <v>0</v>
      </c>
      <c r="N28" s="6"/>
    </row>
    <row r="29" spans="1:14" ht="15.75">
      <c r="A29" s="40"/>
      <c r="B29" s="41" t="s">
        <v>35</v>
      </c>
      <c r="C29" s="46">
        <v>103</v>
      </c>
      <c r="D29" s="46"/>
      <c r="E29" s="30">
        <f t="shared" si="1"/>
        <v>103</v>
      </c>
      <c r="F29" s="53">
        <v>25.4</v>
      </c>
      <c r="G29" s="44">
        <f>F29/C29</f>
        <v>0.2466019417475728</v>
      </c>
      <c r="H29" s="44">
        <v>0.58805825017942726</v>
      </c>
      <c r="I29" s="51">
        <f>1700000+15198000</f>
        <v>16898000</v>
      </c>
      <c r="M29" s="20">
        <f t="shared" si="0"/>
        <v>43.192999999999998</v>
      </c>
      <c r="N29" s="6">
        <v>43193000</v>
      </c>
    </row>
    <row r="30" spans="1:14" ht="15.75">
      <c r="A30" s="40"/>
      <c r="B30" s="41" t="s">
        <v>36</v>
      </c>
      <c r="C30" s="46">
        <v>195</v>
      </c>
      <c r="D30" s="46"/>
      <c r="E30" s="30">
        <f t="shared" si="1"/>
        <v>195</v>
      </c>
      <c r="F30" s="49">
        <v>195</v>
      </c>
      <c r="G30" s="44">
        <f t="shared" ref="G30:G38" si="5">F30/C30</f>
        <v>1</v>
      </c>
      <c r="H30" s="44">
        <v>1.1470588235294117</v>
      </c>
      <c r="I30" s="51"/>
      <c r="M30" s="20">
        <v>170</v>
      </c>
      <c r="N30" s="6">
        <v>170</v>
      </c>
    </row>
    <row r="31" spans="1:14" ht="15.75">
      <c r="A31" s="22">
        <v>2</v>
      </c>
      <c r="B31" s="54" t="s">
        <v>37</v>
      </c>
      <c r="C31" s="55">
        <f>SUM(C32:C33)</f>
        <v>906</v>
      </c>
      <c r="D31" s="55">
        <f t="shared" ref="D31:F31" si="6">SUM(D32:D33)</f>
        <v>0</v>
      </c>
      <c r="E31" s="55">
        <f t="shared" si="6"/>
        <v>906</v>
      </c>
      <c r="F31" s="55">
        <f t="shared" si="6"/>
        <v>491</v>
      </c>
      <c r="G31" s="44">
        <f t="shared" si="5"/>
        <v>0.54194260485651213</v>
      </c>
      <c r="H31" s="25">
        <v>98.2</v>
      </c>
      <c r="I31" s="51"/>
      <c r="M31" s="20">
        <v>5</v>
      </c>
      <c r="N31" s="6"/>
    </row>
    <row r="32" spans="1:14" ht="31.5">
      <c r="A32" s="40"/>
      <c r="B32" s="56" t="s">
        <v>47</v>
      </c>
      <c r="C32" s="57">
        <v>447</v>
      </c>
      <c r="D32" s="57"/>
      <c r="E32" s="30">
        <f t="shared" si="1"/>
        <v>447</v>
      </c>
      <c r="F32" s="57">
        <v>393</v>
      </c>
      <c r="G32" s="44">
        <f t="shared" si="5"/>
        <v>0.87919463087248317</v>
      </c>
      <c r="H32" s="44">
        <v>78.599999999999994</v>
      </c>
      <c r="I32" s="51"/>
      <c r="M32" s="20">
        <v>5</v>
      </c>
      <c r="N32" s="6"/>
    </row>
    <row r="33" spans="1:14" ht="31.5">
      <c r="A33" s="40"/>
      <c r="B33" s="41" t="s">
        <v>46</v>
      </c>
      <c r="C33" s="46">
        <v>459</v>
      </c>
      <c r="D33" s="46"/>
      <c r="E33" s="30">
        <f t="shared" si="1"/>
        <v>459</v>
      </c>
      <c r="F33" s="49">
        <v>98</v>
      </c>
      <c r="G33" s="44">
        <f t="shared" si="5"/>
        <v>0.21350762527233116</v>
      </c>
      <c r="H33" s="44"/>
      <c r="I33" s="51"/>
      <c r="M33" s="20">
        <f>N33/1000000</f>
        <v>0</v>
      </c>
      <c r="N33" s="6"/>
    </row>
    <row r="34" spans="1:14" s="21" customFormat="1" ht="15.75">
      <c r="A34" s="22">
        <v>3</v>
      </c>
      <c r="B34" s="23" t="s">
        <v>38</v>
      </c>
      <c r="C34" s="58">
        <f>SUM(C35)</f>
        <v>257</v>
      </c>
      <c r="D34" s="58"/>
      <c r="E34" s="24">
        <f t="shared" si="1"/>
        <v>257</v>
      </c>
      <c r="F34" s="59">
        <f>SUM(F35)</f>
        <v>126.5</v>
      </c>
      <c r="G34" s="25">
        <f t="shared" si="5"/>
        <v>0.49221789883268485</v>
      </c>
      <c r="H34" s="26">
        <v>6.1827956989247317E-7</v>
      </c>
      <c r="I34" s="58">
        <f>SUM(I35)</f>
        <v>204600000</v>
      </c>
      <c r="M34" s="20">
        <f>N34/1000000</f>
        <v>200.09</v>
      </c>
      <c r="N34" s="6">
        <v>200090000</v>
      </c>
    </row>
    <row r="35" spans="1:14" ht="15.75">
      <c r="A35" s="27"/>
      <c r="B35" s="60" t="s">
        <v>39</v>
      </c>
      <c r="C35" s="61">
        <f>SUM(C37:C40)</f>
        <v>257</v>
      </c>
      <c r="D35" s="61"/>
      <c r="E35" s="30">
        <f t="shared" si="1"/>
        <v>257</v>
      </c>
      <c r="F35" s="62">
        <f>SUM(F37:F40)</f>
        <v>126.5</v>
      </c>
      <c r="G35" s="44">
        <f t="shared" si="5"/>
        <v>0.49221789883268485</v>
      </c>
      <c r="H35" s="33">
        <v>6.1827956989247317E-7</v>
      </c>
      <c r="I35" s="61">
        <f>SUM(I37:I40)</f>
        <v>204600000</v>
      </c>
      <c r="M35" s="20">
        <f>N35/1000000</f>
        <v>200.09</v>
      </c>
      <c r="N35" s="6">
        <v>200090000</v>
      </c>
    </row>
    <row r="36" spans="1:14" s="21" customFormat="1" ht="15.75">
      <c r="A36" s="40"/>
      <c r="B36" s="63" t="s">
        <v>40</v>
      </c>
      <c r="C36" s="64">
        <f>SUM(C37:C39)</f>
        <v>242</v>
      </c>
      <c r="D36" s="64"/>
      <c r="E36" s="30">
        <f t="shared" si="1"/>
        <v>242</v>
      </c>
      <c r="F36" s="65">
        <f>SUM(F37:F39)</f>
        <v>126.5</v>
      </c>
      <c r="G36" s="44">
        <f t="shared" si="5"/>
        <v>0.52272727272727271</v>
      </c>
      <c r="H36" s="33">
        <v>6.1827956989247317E-7</v>
      </c>
      <c r="I36" s="64">
        <f>SUM(I37:I39)</f>
        <v>204600000</v>
      </c>
      <c r="M36" s="20">
        <f>N36/1000000</f>
        <v>200.09</v>
      </c>
      <c r="N36" s="6">
        <v>200090000</v>
      </c>
    </row>
    <row r="37" spans="1:14" ht="15.75">
      <c r="A37" s="40"/>
      <c r="B37" s="63" t="s">
        <v>41</v>
      </c>
      <c r="C37" s="30">
        <v>30</v>
      </c>
      <c r="D37" s="30"/>
      <c r="E37" s="30">
        <f t="shared" si="1"/>
        <v>30</v>
      </c>
      <c r="F37" s="66"/>
      <c r="G37" s="44"/>
      <c r="H37" s="33"/>
      <c r="I37" s="48"/>
      <c r="M37" s="20">
        <f>N37/1000000</f>
        <v>0</v>
      </c>
      <c r="N37" s="6"/>
    </row>
    <row r="38" spans="1:14" ht="31.5">
      <c r="A38" s="40"/>
      <c r="B38" s="56" t="s">
        <v>42</v>
      </c>
      <c r="C38" s="30">
        <v>184</v>
      </c>
      <c r="D38" s="30"/>
      <c r="E38" s="30">
        <f t="shared" si="1"/>
        <v>184</v>
      </c>
      <c r="F38" s="68">
        <v>126.5</v>
      </c>
      <c r="G38" s="44">
        <f t="shared" si="5"/>
        <v>0.6875</v>
      </c>
      <c r="H38" s="33">
        <v>1.2041884816753927</v>
      </c>
      <c r="I38" s="48"/>
      <c r="M38" s="20">
        <f>N39/1000000</f>
        <v>105.05</v>
      </c>
      <c r="N38" s="6"/>
    </row>
    <row r="39" spans="1:14" ht="15.75">
      <c r="A39" s="40"/>
      <c r="B39" s="63" t="s">
        <v>43</v>
      </c>
      <c r="C39" s="30">
        <v>28</v>
      </c>
      <c r="D39" s="30"/>
      <c r="E39" s="30">
        <f t="shared" si="1"/>
        <v>28</v>
      </c>
      <c r="F39" s="50"/>
      <c r="G39" s="44"/>
      <c r="H39" s="67"/>
      <c r="I39" s="48">
        <v>204600000</v>
      </c>
      <c r="N39" s="6">
        <v>105050000</v>
      </c>
    </row>
    <row r="40" spans="1:14" ht="42" customHeight="1">
      <c r="A40" s="69"/>
      <c r="B40" s="70" t="s">
        <v>44</v>
      </c>
      <c r="C40" s="71">
        <v>15</v>
      </c>
      <c r="D40" s="71"/>
      <c r="E40" s="72">
        <f t="shared" si="1"/>
        <v>15</v>
      </c>
      <c r="F40" s="73"/>
      <c r="G40" s="79"/>
      <c r="H40" s="74"/>
      <c r="M40" s="20">
        <f>N40/1000000</f>
        <v>0</v>
      </c>
      <c r="N40" s="6"/>
    </row>
  </sheetData>
  <mergeCells count="9">
    <mergeCell ref="B4:H4"/>
    <mergeCell ref="A5:H5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17" right="0.19" top="0.32" bottom="0.56999999999999995" header="0.3" footer="0.56000000000000005"/>
  <pageSetup paperSize="9" scale="9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Quy 2 (3)</vt:lpstr>
      <vt:lpstr>'Quy 2 (3)'!Print_Area</vt:lpstr>
      <vt:lpstr>'Quy 2 (3)'!Print_Titles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lamtt</dc:creator>
  <cp:lastModifiedBy>Admin</cp:lastModifiedBy>
  <cp:lastPrinted>2023-07-14T08:34:29Z</cp:lastPrinted>
  <dcterms:created xsi:type="dcterms:W3CDTF">2023-07-13T09:17:10Z</dcterms:created>
  <dcterms:modified xsi:type="dcterms:W3CDTF">2023-07-14T09:22:56Z</dcterms:modified>
</cp:coreProperties>
</file>